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Fall 2018\"/>
    </mc:Choice>
  </mc:AlternateContent>
  <bookViews>
    <workbookView xWindow="0" yWindow="0" windowWidth="20430" windowHeight="7590"/>
  </bookViews>
  <sheets>
    <sheet name="Sheet 1" sheetId="1" r:id="rId1"/>
    <sheet name="Chk" sheetId="3" r:id="rId2"/>
  </sheets>
  <calcPr calcId="162913"/>
</workbook>
</file>

<file path=xl/calcChain.xml><?xml version="1.0" encoding="utf-8"?>
<calcChain xmlns="http://schemas.openxmlformats.org/spreadsheetml/2006/main">
  <c r="I7" i="1" l="1"/>
  <c r="H7" i="1"/>
  <c r="C19" i="1"/>
  <c r="C7" i="1"/>
  <c r="C6" i="1"/>
  <c r="B19" i="1"/>
  <c r="C37" i="1"/>
  <c r="B37" i="1"/>
  <c r="B7" i="1"/>
  <c r="C24" i="1" l="1"/>
  <c r="C3" i="3" s="1"/>
  <c r="D23" i="1"/>
  <c r="B24" i="1"/>
  <c r="B8" i="3" s="1"/>
  <c r="J26" i="1" l="1"/>
  <c r="D25" i="1"/>
  <c r="E25" i="1" s="1"/>
  <c r="C8" i="3" l="1"/>
  <c r="B3" i="3"/>
  <c r="B27" i="1"/>
  <c r="B4" i="3" s="1"/>
  <c r="D26" i="1"/>
  <c r="I24" i="1"/>
  <c r="H24" i="1"/>
  <c r="K44" i="1" l="1"/>
  <c r="F8" i="3"/>
  <c r="F3" i="3"/>
  <c r="I27" i="1"/>
  <c r="F4" i="3" s="1"/>
  <c r="J44" i="1"/>
  <c r="E8" i="3"/>
  <c r="E3" i="3"/>
  <c r="H27" i="1"/>
  <c r="E4" i="3" s="1"/>
  <c r="D35" i="1"/>
  <c r="E35" i="1" s="1"/>
  <c r="D34" i="1"/>
  <c r="E34" i="1" s="1"/>
  <c r="D33" i="1"/>
  <c r="E33" i="1" s="1"/>
  <c r="D32" i="1"/>
  <c r="E32" i="1" s="1"/>
  <c r="C36" i="1" l="1"/>
  <c r="F6" i="3" s="1"/>
  <c r="B36" i="1"/>
  <c r="E6" i="3" s="1"/>
  <c r="D21" i="1" l="1"/>
  <c r="J32" i="1" l="1"/>
  <c r="K32" i="1" s="1"/>
  <c r="J33" i="1"/>
  <c r="K33" i="1" s="1"/>
  <c r="J34" i="1"/>
  <c r="K34" i="1" s="1"/>
  <c r="J35" i="1"/>
  <c r="K35" i="1" s="1"/>
  <c r="J12" i="1" l="1"/>
  <c r="K12" i="1" s="1"/>
  <c r="D40" i="1"/>
  <c r="E40" i="1" s="1"/>
  <c r="D39" i="1"/>
  <c r="E39" i="1" s="1"/>
  <c r="D38" i="1"/>
  <c r="E38" i="1" s="1"/>
  <c r="J27" i="1"/>
  <c r="K27" i="1" s="1"/>
  <c r="J25" i="1"/>
  <c r="K25" i="1" s="1"/>
  <c r="J18" i="1"/>
  <c r="K18" i="1" s="1"/>
  <c r="K46" i="1"/>
  <c r="D22" i="1"/>
  <c r="D20" i="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39" i="1"/>
  <c r="K39" i="1" s="1"/>
  <c r="J40" i="1"/>
  <c r="K40" i="1" s="1"/>
  <c r="J41" i="1"/>
  <c r="K41" i="1" s="1"/>
  <c r="J46" i="1"/>
  <c r="J24" i="1"/>
  <c r="K24" i="1" s="1"/>
  <c r="D36" i="1"/>
  <c r="E36" i="1" s="1"/>
  <c r="D37" i="1" l="1"/>
  <c r="E37" i="1" s="1"/>
  <c r="J48" i="1"/>
  <c r="J47" i="1"/>
  <c r="J45" i="1"/>
  <c r="K47" i="1"/>
  <c r="K45" i="1"/>
  <c r="K48" i="1"/>
  <c r="D24" i="1"/>
  <c r="E24" i="1" s="1"/>
  <c r="C27" i="1"/>
  <c r="C4" i="3" s="1"/>
  <c r="D27" i="1" l="1"/>
  <c r="E27" i="1" s="1"/>
</calcChain>
</file>

<file path=xl/sharedStrings.xml><?xml version="1.0" encoding="utf-8"?>
<sst xmlns="http://schemas.openxmlformats.org/spreadsheetml/2006/main" count="134" uniqueCount="94">
  <si>
    <t>Change</t>
  </si>
  <si>
    <t>%</t>
  </si>
  <si>
    <t>School</t>
  </si>
  <si>
    <t>SPEA</t>
  </si>
  <si>
    <t>Credit Hours Taught</t>
  </si>
  <si>
    <t>Headcount by Student School</t>
  </si>
  <si>
    <t>Sophomore</t>
  </si>
  <si>
    <t>Graduate</t>
  </si>
  <si>
    <t>Professional</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</si>
  <si>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</si>
  <si>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</si>
  <si>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</si>
  <si>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</si>
  <si>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</si>
  <si>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</si>
  <si>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</si>
  <si>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</si>
  <si>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</si>
  <si>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</si>
  <si>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</si>
  <si>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</si>
  <si>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</si>
  <si>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</si>
  <si>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</si>
  <si>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</si>
  <si>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</si>
  <si>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</si>
  <si>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</si>
  <si>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</si>
  <si>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</si>
  <si>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</si>
  <si>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</si>
  <si>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</si>
  <si>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</si>
  <si>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</si>
  <si>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</si>
  <si>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</si>
  <si>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</si>
  <si>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</si>
  <si>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</si>
  <si>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</si>
  <si>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</si>
  <si>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</si>
  <si>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</si>
  <si>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Kelley Business</t>
  </si>
  <si>
    <t>Source:  IRDS Point-in-Cycle, Registrar, and UIRR Reports</t>
  </si>
  <si>
    <t>IUPUI Honors College</t>
  </si>
  <si>
    <t>IUPUI Combined#</t>
  </si>
  <si>
    <t>n/a</t>
  </si>
  <si>
    <t>Informatics &amp; Computing</t>
  </si>
  <si>
    <t>Liberal Arts</t>
  </si>
  <si>
    <r>
      <t>Undistributed Grad</t>
    </r>
    <r>
      <rPr>
        <vertAlign val="superscript"/>
        <sz val="11"/>
        <rFont val="Calibri"/>
        <family val="2"/>
      </rPr>
      <t>^</t>
    </r>
  </si>
  <si>
    <t>Health &amp; Human Sci *</t>
  </si>
  <si>
    <t>IN Total**</t>
  </si>
  <si>
    <t>* 2017 headcount and credit hour totals represent the sum of School of Health and Rehabilitation Sciences and School of Physical Education and Tourism Management.</t>
  </si>
  <si>
    <t>Fall 2018</t>
  </si>
  <si>
    <t>IU Ft. Wayne</t>
  </si>
  <si>
    <t xml:space="preserve">**Total also adjusted for students enrolled in degrees offered through the Graduate School but who also have been distributed to schools housing their programs. Heads are counted only once in IN Total.  Credits are not affected.  </t>
  </si>
  <si>
    <t>#Students enrolled at multiple campuses are counted twice at this time. Totals will be adjusted at census. Credits are not affected.</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</si>
  <si>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</si>
  <si>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</si>
  <si>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</si>
  <si>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</si>
  <si>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</si>
  <si>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</si>
  <si>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</si>
  <si>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</si>
  <si>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</si>
  <si>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</si>
  <si>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</si>
  <si>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</si>
  <si>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</si>
  <si>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t>IU Online</t>
  </si>
  <si>
    <t>4/16/2018</t>
  </si>
  <si>
    <t>4/17/2017</t>
  </si>
  <si>
    <t>Office of Institutional Research and Decision Support 4/16/2018</t>
  </si>
  <si>
    <t xml:space="preserve">-8 ug; +0 grad </t>
  </si>
  <si>
    <t>+4 ug; -32 grad; +1 non-degree</t>
  </si>
  <si>
    <t>+29 ug; +17 grad</t>
  </si>
  <si>
    <t>-1 grad;+1 non-degree</t>
  </si>
  <si>
    <t>+25 ug; -9 grad; +1 non-degree</t>
  </si>
  <si>
    <t>+57 ug; +44 grad; +1 non-degree</t>
  </si>
  <si>
    <t>+36 ug; +19 grad; -8 non-degree</t>
  </si>
  <si>
    <t>-6 grad/prof</t>
  </si>
  <si>
    <t>-61 ug; -8 grad; -2 non-degree</t>
  </si>
  <si>
    <t>-8 ug; +0 grad/prof</t>
  </si>
  <si>
    <t>+23 ug; +26 grad/prof; +4 non-degree</t>
  </si>
  <si>
    <t>+1 ug; +24 grad</t>
  </si>
  <si>
    <t>+18 ug; -21 grad</t>
  </si>
  <si>
    <t>-7 ug; +18 grad/prof</t>
  </si>
  <si>
    <t>+93 ug; -1 grad; +15 non-degree</t>
  </si>
  <si>
    <t>+8 ug; +37 grad</t>
  </si>
  <si>
    <t>+8 ug; -19 high school; -3 non-degree</t>
  </si>
  <si>
    <t>+13 ug; +66 grad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</si>
</sst>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6"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45">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s>
  <cellStyleXfs count="3">
    <xf numFmtId="0" fontId="0" fillId="0" borderId="0"/>
    <xf numFmtId="0" fontId="13" fillId="0" borderId="0"/>
    <xf numFmtId="0" fontId="14" fillId="0" borderId="0"/>
  </cellStyleXfs>
  <cellXfs count="208">
    <xf numFmtId="0" fontId="0" fillId="0" borderId="0" xfId="0"/>
    <xf numFmtId="0" fontId="3" fillId="0" borderId="0" xfId="0" applyFont="1"/>
    <xf numFmtId="0" fontId="5" fillId="0" borderId="0" xfId="0" applyFont="1" applyAlignment="1">
      <alignment horizontal="left"/>
    </xf>
    <xf numFmtId="0" fontId="7" fillId="0" borderId="0" xfId="0" applyFont="1" applyAlignment="1">
      <alignment horizontal="left"/>
    </xf>
    <xf numFmtId="49" fontId="0" fillId="0" borderId="0" xfId="0" applyNumberFormat="1"/>
    <xf numFmtId="0" fontId="15" fillId="0" borderId="0" xfId="0" applyFont="1" applyBorder="1"/>
    <xf numFmtId="0" fontId="5"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6" fillId="0" borderId="0" xfId="0" applyNumberFormat="1" applyFont="1" applyFill="1" applyBorder="1" applyAlignment="1">
      <alignment horizontal="center" wrapText="1"/>
    </xf>
    <xf numFmtId="3" fontId="0" fillId="0" borderId="0" xfId="0" applyNumberFormat="1" applyAlignment="1">
      <alignment horizontal="center"/>
    </xf>
    <xf numFmtId="164" fontId="17" fillId="0" borderId="1" xfId="0" applyNumberFormat="1" applyFont="1" applyBorder="1" applyAlignment="1">
      <alignment horizontal="center"/>
    </xf>
    <xf numFmtId="164" fontId="17" fillId="0" borderId="2" xfId="0" applyNumberFormat="1" applyFont="1" applyBorder="1" applyAlignment="1">
      <alignment horizontal="center"/>
    </xf>
    <xf numFmtId="0" fontId="0" fillId="0" borderId="0" xfId="0" applyAlignment="1">
      <alignment vertical="center"/>
    </xf>
    <xf numFmtId="0" fontId="5" fillId="2" borderId="0" xfId="0" applyFont="1" applyFill="1" applyAlignment="1">
      <alignment horizontal="left"/>
    </xf>
    <xf numFmtId="0" fontId="3" fillId="2" borderId="0" xfId="0" applyFont="1" applyFill="1"/>
    <xf numFmtId="0" fontId="0" fillId="2" borderId="0" xfId="0" applyFill="1"/>
    <xf numFmtId="0" fontId="0" fillId="2" borderId="0" xfId="0" applyFill="1" applyBorder="1"/>
    <xf numFmtId="0" fontId="17" fillId="0" borderId="4" xfId="0" applyFont="1" applyFill="1" applyBorder="1"/>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49" fontId="19" fillId="2" borderId="7" xfId="0" applyNumberFormat="1" applyFont="1" applyFill="1" applyBorder="1" applyAlignment="1">
      <alignment vertical="top" wrapText="1"/>
    </xf>
    <xf numFmtId="49" fontId="20" fillId="3" borderId="8" xfId="0" applyNumberFormat="1" applyFont="1" applyFill="1" applyBorder="1" applyAlignment="1">
      <alignment horizontal="center"/>
    </xf>
    <xf numFmtId="164" fontId="17" fillId="0" borderId="9" xfId="0" applyNumberFormat="1" applyFont="1" applyBorder="1" applyAlignment="1">
      <alignment horizontal="center"/>
    </xf>
    <xf numFmtId="164" fontId="17" fillId="0" borderId="10" xfId="0" applyNumberFormat="1" applyFont="1" applyBorder="1" applyAlignment="1">
      <alignment horizontal="center"/>
    </xf>
    <xf numFmtId="164" fontId="14" fillId="2" borderId="0" xfId="0" applyNumberFormat="1" applyFont="1" applyFill="1" applyBorder="1" applyAlignment="1">
      <alignment horizontal="right" vertical="center" wrapText="1"/>
    </xf>
    <xf numFmtId="0" fontId="17" fillId="0" borderId="4" xfId="0" applyFont="1" applyFill="1" applyBorder="1" applyAlignment="1">
      <alignment vertical="center"/>
    </xf>
    <xf numFmtId="0" fontId="17" fillId="2" borderId="4" xfId="0" applyFont="1" applyFill="1" applyBorder="1" applyAlignment="1">
      <alignment vertical="center"/>
    </xf>
    <xf numFmtId="0" fontId="17" fillId="2" borderId="0" xfId="0" applyFont="1" applyFill="1" applyBorder="1"/>
    <xf numFmtId="0" fontId="17" fillId="2" borderId="0" xfId="0" applyFont="1" applyFill="1" applyBorder="1" applyAlignment="1">
      <alignment vertical="center"/>
    </xf>
    <xf numFmtId="0" fontId="0" fillId="2" borderId="0" xfId="0" applyFill="1" applyBorder="1" applyAlignment="1">
      <alignment vertical="center"/>
    </xf>
    <xf numFmtId="164" fontId="21" fillId="4" borderId="0" xfId="0" applyNumberFormat="1" applyFont="1" applyFill="1" applyBorder="1" applyAlignment="1">
      <alignment horizontal="center" wrapText="1"/>
    </xf>
    <xf numFmtId="0" fontId="6" fillId="2" borderId="0" xfId="0" applyFont="1" applyFill="1" applyBorder="1" applyAlignment="1">
      <alignment horizontal="left" wrapText="1"/>
    </xf>
    <xf numFmtId="0" fontId="6" fillId="2" borderId="0" xfId="0" applyFont="1" applyFill="1" applyBorder="1" applyAlignment="1">
      <alignment wrapText="1"/>
    </xf>
    <xf numFmtId="0" fontId="23" fillId="0" borderId="0" xfId="0" applyFont="1"/>
    <xf numFmtId="164" fontId="17" fillId="0" borderId="11" xfId="0" applyNumberFormat="1" applyFont="1" applyBorder="1" applyAlignment="1">
      <alignment horizontal="center"/>
    </xf>
    <xf numFmtId="164" fontId="17" fillId="0" borderId="12" xfId="0" applyNumberFormat="1" applyFont="1" applyBorder="1" applyAlignment="1">
      <alignment horizontal="center"/>
    </xf>
    <xf numFmtId="49" fontId="24" fillId="2" borderId="7" xfId="0" applyNumberFormat="1" applyFont="1" applyFill="1" applyBorder="1" applyAlignment="1">
      <alignment vertical="top" wrapText="1"/>
    </xf>
    <xf numFmtId="0" fontId="20" fillId="2" borderId="4" xfId="0" applyFont="1" applyFill="1" applyBorder="1"/>
    <xf numFmtId="0" fontId="20" fillId="5" borderId="13" xfId="0" applyFont="1" applyFill="1" applyBorder="1"/>
    <xf numFmtId="0" fontId="17" fillId="0" borderId="4" xfId="0" applyFont="1" applyBorder="1" applyAlignment="1">
      <alignment vertical="center"/>
    </xf>
    <xf numFmtId="0" fontId="20" fillId="3" borderId="4" xfId="0" applyFont="1" applyFill="1" applyBorder="1" applyAlignment="1">
      <alignment vertical="center"/>
    </xf>
    <xf numFmtId="3" fontId="25" fillId="2" borderId="3" xfId="0" applyNumberFormat="1" applyFont="1" applyFill="1" applyBorder="1" applyAlignment="1">
      <alignment horizontal="center" wrapText="1"/>
    </xf>
    <xf numFmtId="164" fontId="25" fillId="2" borderId="12" xfId="0" applyNumberFormat="1" applyFont="1" applyFill="1" applyBorder="1" applyAlignment="1">
      <alignment horizontal="center" wrapText="1"/>
    </xf>
    <xf numFmtId="3" fontId="25" fillId="2" borderId="14" xfId="0" applyNumberFormat="1" applyFont="1" applyFill="1" applyBorder="1" applyAlignment="1">
      <alignment horizontal="center" wrapText="1"/>
    </xf>
    <xf numFmtId="164" fontId="25" fillId="2" borderId="15" xfId="0" applyNumberFormat="1" applyFont="1" applyFill="1" applyBorder="1" applyAlignment="1">
      <alignment horizontal="center" wrapText="1"/>
    </xf>
    <xf numFmtId="0" fontId="17" fillId="0" borderId="16" xfId="0" applyFont="1" applyBorder="1"/>
    <xf numFmtId="0" fontId="20" fillId="0" borderId="4" xfId="0" applyFont="1" applyBorder="1"/>
    <xf numFmtId="0" fontId="20" fillId="0" borderId="13" xfId="0" applyFont="1" applyBorder="1"/>
    <xf numFmtId="0" fontId="4" fillId="0" borderId="0" xfId="0" applyFont="1"/>
    <xf numFmtId="0" fontId="17" fillId="0" borderId="4" xfId="0" applyFont="1" applyBorder="1" applyAlignment="1">
      <alignment horizontal="left" vertical="center" wrapText="1"/>
    </xf>
    <xf numFmtId="0" fontId="27" fillId="3" borderId="4" xfId="0" applyFont="1" applyFill="1" applyBorder="1" applyAlignment="1">
      <alignment horizontal="left" vertical="center" wrapText="1"/>
    </xf>
    <xf numFmtId="0" fontId="17" fillId="0" borderId="13" xfId="0" applyFont="1" applyBorder="1" applyAlignment="1">
      <alignment horizontal="left" vertical="center" wrapText="1"/>
    </xf>
    <xf numFmtId="3" fontId="14" fillId="4" borderId="9" xfId="0" applyNumberFormat="1" applyFont="1" applyFill="1" applyBorder="1" applyAlignment="1">
      <alignment horizontal="center" vertical="center" wrapText="1" readingOrder="1"/>
    </xf>
    <xf numFmtId="0" fontId="17" fillId="2" borderId="0" xfId="0" applyFont="1" applyFill="1"/>
    <xf numFmtId="0" fontId="17" fillId="0" borderId="16" xfId="0" applyFont="1" applyBorder="1" applyAlignment="1">
      <alignment vertical="center"/>
    </xf>
    <xf numFmtId="0" fontId="20" fillId="0" borderId="4" xfId="0" applyFont="1" applyBorder="1" applyAlignment="1">
      <alignment vertical="center"/>
    </xf>
    <xf numFmtId="0" fontId="20" fillId="0" borderId="13" xfId="0" applyFont="1" applyBorder="1" applyAlignment="1">
      <alignment vertical="center"/>
    </xf>
    <xf numFmtId="166" fontId="28" fillId="3" borderId="24" xfId="0" applyNumberFormat="1" applyFont="1" applyFill="1" applyBorder="1" applyAlignment="1">
      <alignment horizontal="center" vertical="center" wrapText="1" readingOrder="1"/>
    </xf>
    <xf numFmtId="166" fontId="14" fillId="0" borderId="24" xfId="0" applyNumberFormat="1" applyFont="1" applyFill="1" applyBorder="1" applyAlignment="1">
      <alignment horizontal="center" vertical="center" wrapText="1" readingOrder="1"/>
    </xf>
    <xf numFmtId="166" fontId="14" fillId="0" borderId="25" xfId="0" applyNumberFormat="1" applyFont="1" applyFill="1" applyBorder="1" applyAlignment="1">
      <alignment horizontal="center" vertical="center" wrapText="1" readingOrder="1"/>
    </xf>
    <xf numFmtId="0" fontId="17" fillId="0" borderId="16" xfId="0" applyFont="1" applyFill="1" applyBorder="1"/>
    <xf numFmtId="0" fontId="20" fillId="3" borderId="17" xfId="0" applyFont="1" applyFill="1" applyBorder="1"/>
    <xf numFmtId="49" fontId="20" fillId="3" borderId="18" xfId="0" applyNumberFormat="1" applyFont="1" applyFill="1" applyBorder="1" applyAlignment="1">
      <alignment horizontal="center"/>
    </xf>
    <xf numFmtId="16" fontId="20" fillId="3" borderId="5" xfId="0" applyNumberFormat="1" applyFont="1" applyFill="1" applyBorder="1" applyAlignment="1">
      <alignment horizontal="center"/>
    </xf>
    <xf numFmtId="16" fontId="20" fillId="3" borderId="6" xfId="0" applyNumberFormat="1" applyFont="1" applyFill="1" applyBorder="1" applyAlignment="1">
      <alignment horizontal="center"/>
    </xf>
    <xf numFmtId="0" fontId="17" fillId="0" borderId="16" xfId="0" applyFont="1" applyFill="1" applyBorder="1" applyAlignment="1">
      <alignment vertical="center"/>
    </xf>
    <xf numFmtId="16" fontId="20" fillId="3" borderId="18" xfId="0" applyNumberFormat="1" applyFont="1" applyFill="1" applyBorder="1" applyAlignment="1">
      <alignment horizontal="center"/>
    </xf>
    <xf numFmtId="0" fontId="3" fillId="2" borderId="0" xfId="0" applyFont="1" applyFill="1" applyAlignment="1">
      <alignment horizontal="center"/>
    </xf>
    <xf numFmtId="3" fontId="14" fillId="0" borderId="24" xfId="0" applyNumberFormat="1" applyFont="1" applyFill="1" applyBorder="1" applyAlignment="1">
      <alignment horizontal="center" vertical="center" wrapText="1" readingOrder="1"/>
    </xf>
    <xf numFmtId="3" fontId="28" fillId="3" borderId="9" xfId="0" applyNumberFormat="1" applyFont="1" applyFill="1" applyBorder="1" applyAlignment="1">
      <alignment horizontal="center" vertical="center" wrapText="1" readingOrder="1"/>
    </xf>
    <xf numFmtId="166" fontId="28" fillId="5" borderId="25" xfId="0" applyNumberFormat="1" applyFont="1" applyFill="1" applyBorder="1" applyAlignment="1">
      <alignment horizontal="center" vertical="center" wrapText="1" readingOrder="1"/>
    </xf>
    <xf numFmtId="166" fontId="14" fillId="2" borderId="24" xfId="0" applyNumberFormat="1" applyFont="1" applyFill="1" applyBorder="1" applyAlignment="1">
      <alignment horizontal="center" vertical="center" wrapText="1" readingOrder="1"/>
    </xf>
    <xf numFmtId="166" fontId="14" fillId="0" borderId="9" xfId="1" applyNumberFormat="1" applyFont="1" applyFill="1" applyBorder="1" applyAlignment="1">
      <alignment horizontal="center" vertical="center" wrapText="1"/>
    </xf>
    <xf numFmtId="0" fontId="18" fillId="3" borderId="19" xfId="0" applyFont="1" applyFill="1" applyBorder="1" applyAlignment="1">
      <alignment vertical="center"/>
    </xf>
    <xf numFmtId="0" fontId="18" fillId="3" borderId="19" xfId="0" applyFont="1" applyFill="1" applyBorder="1"/>
    <xf numFmtId="0" fontId="18" fillId="3" borderId="5" xfId="0" applyFont="1" applyFill="1" applyBorder="1" applyAlignment="1">
      <alignment horizontal="center"/>
    </xf>
    <xf numFmtId="0" fontId="18" fillId="3" borderId="6" xfId="0" applyFont="1" applyFill="1" applyBorder="1" applyAlignment="1">
      <alignment horizontal="center"/>
    </xf>
    <xf numFmtId="1" fontId="19" fillId="2" borderId="7" xfId="0" applyNumberFormat="1" applyFont="1" applyFill="1" applyBorder="1" applyAlignment="1">
      <alignment horizontal="left" vertical="center" wrapText="1"/>
    </xf>
    <xf numFmtId="0" fontId="3" fillId="2" borderId="0" xfId="0" applyFont="1" applyFill="1" applyAlignment="1">
      <alignment horizontal="left"/>
    </xf>
    <xf numFmtId="49" fontId="3" fillId="2" borderId="0" xfId="0" applyNumberFormat="1" applyFont="1" applyFill="1" applyAlignment="1">
      <alignment horizontal="left"/>
    </xf>
    <xf numFmtId="3" fontId="33" fillId="2" borderId="9" xfId="0" applyNumberFormat="1" applyFont="1" applyFill="1" applyBorder="1" applyAlignment="1">
      <alignment horizontal="center" wrapText="1"/>
    </xf>
    <xf numFmtId="3" fontId="34" fillId="2" borderId="9" xfId="0" applyNumberFormat="1" applyFont="1" applyFill="1" applyBorder="1" applyAlignment="1">
      <alignment horizontal="center" wrapText="1"/>
    </xf>
    <xf numFmtId="3" fontId="34" fillId="2" borderId="9" xfId="0" applyNumberFormat="1" applyFont="1" applyFill="1" applyBorder="1" applyAlignment="1">
      <alignment horizontal="center" vertical="center" wrapText="1"/>
    </xf>
    <xf numFmtId="164" fontId="33" fillId="2" borderId="12" xfId="0" applyNumberFormat="1" applyFont="1" applyFill="1" applyBorder="1" applyAlignment="1">
      <alignment horizontal="center" wrapText="1"/>
    </xf>
    <xf numFmtId="164" fontId="33" fillId="2" borderId="1" xfId="0" applyNumberFormat="1" applyFont="1" applyFill="1" applyBorder="1" applyAlignment="1">
      <alignment horizontal="center" wrapText="1"/>
    </xf>
    <xf numFmtId="164" fontId="34" fillId="2" borderId="1" xfId="0" applyNumberFormat="1" applyFont="1" applyFill="1" applyBorder="1" applyAlignment="1">
      <alignment horizontal="center" wrapText="1"/>
    </xf>
    <xf numFmtId="164" fontId="34" fillId="2" borderId="1" xfId="0" applyNumberFormat="1" applyFont="1" applyFill="1" applyBorder="1" applyAlignment="1">
      <alignment horizontal="center" vertical="center" wrapText="1"/>
    </xf>
    <xf numFmtId="3" fontId="33" fillId="2" borderId="11" xfId="0" applyNumberFormat="1" applyFont="1" applyFill="1" applyBorder="1" applyAlignment="1">
      <alignment horizontal="center" vertical="center" wrapText="1"/>
    </xf>
    <xf numFmtId="164" fontId="33" fillId="2" borderId="12" xfId="0" applyNumberFormat="1" applyFont="1" applyFill="1" applyBorder="1" applyAlignment="1">
      <alignment horizontal="center" vertical="center" wrapText="1"/>
    </xf>
    <xf numFmtId="164" fontId="33" fillId="2" borderId="1" xfId="0" applyNumberFormat="1" applyFont="1" applyFill="1" applyBorder="1" applyAlignment="1">
      <alignment horizontal="center" vertical="center" wrapText="1"/>
    </xf>
    <xf numFmtId="166" fontId="33" fillId="0" borderId="9" xfId="0" applyNumberFormat="1" applyFont="1" applyFill="1" applyBorder="1" applyAlignment="1">
      <alignment horizontal="center" vertical="center" wrapText="1" readingOrder="1"/>
    </xf>
    <xf numFmtId="0" fontId="18" fillId="3" borderId="19" xfId="0" applyFont="1" applyFill="1" applyBorder="1" applyAlignment="1">
      <alignment horizontal="left" vertical="center"/>
    </xf>
    <xf numFmtId="3" fontId="34" fillId="2" borderId="3" xfId="0" applyNumberFormat="1" applyFont="1" applyFill="1" applyBorder="1" applyAlignment="1">
      <alignment horizontal="center" wrapText="1"/>
    </xf>
    <xf numFmtId="164" fontId="34" fillId="2" borderId="12" xfId="0" applyNumberFormat="1" applyFont="1" applyFill="1" applyBorder="1" applyAlignment="1">
      <alignment horizontal="center" wrapText="1"/>
    </xf>
    <xf numFmtId="0" fontId="17" fillId="0" borderId="16" xfId="0" applyFont="1" applyFill="1" applyBorder="1" applyAlignment="1">
      <alignment horizontal="left" vertical="center" wrapText="1"/>
    </xf>
    <xf numFmtId="0" fontId="17" fillId="0" borderId="4" xfId="0" applyFont="1" applyFill="1" applyBorder="1" applyAlignment="1">
      <alignment horizontal="left" vertical="center" wrapText="1"/>
    </xf>
    <xf numFmtId="3" fontId="35" fillId="3" borderId="9" xfId="0" applyNumberFormat="1" applyFont="1" applyFill="1" applyBorder="1" applyAlignment="1">
      <alignment horizontal="center" wrapText="1"/>
    </xf>
    <xf numFmtId="164" fontId="35" fillId="3" borderId="1" xfId="0" applyNumberFormat="1" applyFont="1" applyFill="1" applyBorder="1" applyAlignment="1">
      <alignment horizontal="center" wrapText="1"/>
    </xf>
    <xf numFmtId="3" fontId="35" fillId="5" borderId="10" xfId="0" applyNumberFormat="1" applyFont="1" applyFill="1" applyBorder="1" applyAlignment="1">
      <alignment horizontal="center" wrapText="1"/>
    </xf>
    <xf numFmtId="164" fontId="35" fillId="5" borderId="2" xfId="0" applyNumberFormat="1" applyFont="1" applyFill="1" applyBorder="1" applyAlignment="1">
      <alignment horizontal="center" wrapText="1"/>
    </xf>
    <xf numFmtId="3" fontId="33" fillId="2" borderId="11" xfId="0" applyNumberFormat="1" applyFont="1" applyFill="1" applyBorder="1" applyAlignment="1">
      <alignment horizontal="center" wrapText="1"/>
    </xf>
    <xf numFmtId="3" fontId="17" fillId="0" borderId="11" xfId="0" applyNumberFormat="1" applyFont="1" applyFill="1" applyBorder="1" applyAlignment="1">
      <alignment horizontal="center" vertical="center"/>
    </xf>
    <xf numFmtId="3" fontId="17" fillId="0" borderId="9" xfId="0" applyNumberFormat="1" applyFont="1" applyFill="1" applyBorder="1" applyAlignment="1">
      <alignment horizontal="center" vertical="center" wrapText="1"/>
    </xf>
    <xf numFmtId="3" fontId="20" fillId="0" borderId="9" xfId="0" applyNumberFormat="1" applyFont="1" applyFill="1" applyBorder="1" applyAlignment="1">
      <alignment horizontal="center" vertical="center"/>
    </xf>
    <xf numFmtId="3" fontId="20" fillId="0" borderId="10" xfId="0" applyNumberFormat="1" applyFont="1" applyFill="1" applyBorder="1" applyAlignment="1">
      <alignment horizontal="center" vertical="center"/>
    </xf>
    <xf numFmtId="3" fontId="26" fillId="0" borderId="0" xfId="0" applyNumberFormat="1" applyFont="1" applyFill="1" applyAlignment="1">
      <alignment horizontal="center"/>
    </xf>
    <xf numFmtId="3" fontId="17" fillId="0" borderId="11" xfId="0" applyNumberFormat="1" applyFont="1" applyFill="1" applyBorder="1" applyAlignment="1">
      <alignment horizontal="center"/>
    </xf>
    <xf numFmtId="3" fontId="17" fillId="0" borderId="9" xfId="0" applyNumberFormat="1" applyFont="1" applyFill="1" applyBorder="1" applyAlignment="1">
      <alignment horizontal="center"/>
    </xf>
    <xf numFmtId="3" fontId="20" fillId="0" borderId="9" xfId="0" applyNumberFormat="1" applyFont="1" applyFill="1" applyBorder="1" applyAlignment="1">
      <alignment horizontal="center"/>
    </xf>
    <xf numFmtId="3" fontId="20" fillId="0" borderId="10" xfId="0" applyNumberFormat="1" applyFont="1" applyFill="1" applyBorder="1" applyAlignment="1">
      <alignment horizontal="center"/>
    </xf>
    <xf numFmtId="3" fontId="4" fillId="0" borderId="0" xfId="0" applyNumberFormat="1" applyFont="1" applyFill="1" applyAlignment="1">
      <alignment horizontal="center"/>
    </xf>
    <xf numFmtId="164" fontId="17" fillId="2" borderId="1" xfId="0" applyNumberFormat="1" applyFont="1" applyFill="1" applyBorder="1" applyAlignment="1">
      <alignment horizontal="center" vertical="center" wrapText="1"/>
    </xf>
    <xf numFmtId="3" fontId="17" fillId="0" borderId="9" xfId="0" applyNumberFormat="1" applyFont="1" applyFill="1" applyBorder="1" applyAlignment="1">
      <alignment horizontal="center" vertical="center"/>
    </xf>
    <xf numFmtId="0" fontId="0" fillId="0" borderId="22" xfId="0" applyBorder="1" applyAlignment="1">
      <alignment vertical="center" wrapText="1"/>
    </xf>
    <xf numFmtId="0" fontId="18" fillId="3" borderId="27" xfId="0" applyFont="1" applyFill="1" applyBorder="1" applyAlignment="1">
      <alignment horizontal="center" vertical="center"/>
    </xf>
    <xf numFmtId="0" fontId="18" fillId="3" borderId="28" xfId="0" applyFont="1" applyFill="1" applyBorder="1" applyAlignment="1">
      <alignment horizontal="center" vertical="center"/>
    </xf>
    <xf numFmtId="0" fontId="20" fillId="5" borderId="31" xfId="0" applyFont="1" applyFill="1" applyBorder="1"/>
    <xf numFmtId="3" fontId="20" fillId="5" borderId="32" xfId="0" applyNumberFormat="1" applyFont="1" applyFill="1" applyBorder="1" applyAlignment="1">
      <alignment horizontal="center" vertical="center" wrapText="1" readingOrder="1"/>
    </xf>
    <xf numFmtId="0" fontId="26" fillId="0" borderId="8" xfId="0" applyFont="1" applyBorder="1" applyAlignment="1">
      <alignment horizontal="center"/>
    </xf>
    <xf numFmtId="0" fontId="26" fillId="0" borderId="38" xfId="0" applyFont="1" applyBorder="1" applyAlignment="1">
      <alignment horizontal="center"/>
    </xf>
    <xf numFmtId="0" fontId="17" fillId="2" borderId="39" xfId="0" applyFont="1" applyFill="1" applyBorder="1"/>
    <xf numFmtId="0" fontId="20" fillId="0" borderId="26" xfId="0" applyFont="1" applyFill="1" applyBorder="1" applyAlignment="1">
      <alignment vertical="center"/>
    </xf>
    <xf numFmtId="3" fontId="0" fillId="0" borderId="40" xfId="0" applyNumberFormat="1" applyBorder="1" applyAlignment="1">
      <alignment horizontal="center"/>
    </xf>
    <xf numFmtId="3" fontId="0" fillId="0" borderId="41" xfId="0" applyNumberFormat="1" applyBorder="1" applyAlignment="1">
      <alignment horizontal="center"/>
    </xf>
    <xf numFmtId="0" fontId="0" fillId="0" borderId="0" xfId="0" applyAlignment="1">
      <alignment horizontal="center" vertical="center"/>
    </xf>
    <xf numFmtId="0" fontId="6" fillId="0" borderId="4" xfId="0" applyFont="1" applyBorder="1" applyAlignment="1">
      <alignment vertical="center" wrapText="1"/>
    </xf>
    <xf numFmtId="49" fontId="23" fillId="0" borderId="22" xfId="0" applyNumberFormat="1" applyFont="1" applyBorder="1" applyAlignment="1">
      <alignment horizontal="right"/>
    </xf>
    <xf numFmtId="49" fontId="0" fillId="0" borderId="22" xfId="0" applyNumberFormat="1" applyBorder="1"/>
    <xf numFmtId="0" fontId="0" fillId="0" borderId="42" xfId="0" applyBorder="1" applyAlignment="1">
      <alignment vertical="center" wrapText="1"/>
    </xf>
    <xf numFmtId="164" fontId="34" fillId="2" borderId="12" xfId="0" applyNumberFormat="1" applyFont="1" applyFill="1" applyBorder="1" applyAlignment="1">
      <alignment horizontal="center" vertical="center" wrapText="1"/>
    </xf>
    <xf numFmtId="3" fontId="35" fillId="2" borderId="3" xfId="0" applyNumberFormat="1" applyFont="1" applyFill="1" applyBorder="1" applyAlignment="1">
      <alignment horizontal="center" vertical="center" wrapText="1"/>
    </xf>
    <xf numFmtId="164" fontId="35" fillId="2" borderId="12" xfId="0" applyNumberFormat="1" applyFont="1" applyFill="1" applyBorder="1" applyAlignment="1">
      <alignment horizontal="center" vertical="center" wrapText="1"/>
    </xf>
    <xf numFmtId="3" fontId="35" fillId="2" borderId="14" xfId="0" applyNumberFormat="1" applyFont="1" applyFill="1" applyBorder="1" applyAlignment="1">
      <alignment horizontal="center" vertical="center" wrapText="1"/>
    </xf>
    <xf numFmtId="164" fontId="35" fillId="2" borderId="15" xfId="0" applyNumberFormat="1" applyFont="1" applyFill="1" applyBorder="1" applyAlignment="1">
      <alignment horizontal="center" vertical="center" wrapText="1"/>
    </xf>
    <xf numFmtId="166" fontId="35" fillId="3" borderId="9" xfId="0" applyNumberFormat="1" applyFont="1" applyFill="1" applyBorder="1" applyAlignment="1">
      <alignment horizontal="center" vertical="center" wrapText="1" readingOrder="1"/>
    </xf>
    <xf numFmtId="164" fontId="35" fillId="3" borderId="1" xfId="0" applyNumberFormat="1" applyFont="1" applyFill="1" applyBorder="1" applyAlignment="1">
      <alignment horizontal="center" vertical="center" wrapText="1"/>
    </xf>
    <xf numFmtId="166" fontId="34" fillId="0" borderId="9" xfId="0" applyNumberFormat="1" applyFont="1" applyFill="1" applyBorder="1" applyAlignment="1">
      <alignment horizontal="center" vertical="center" wrapText="1" readingOrder="1"/>
    </xf>
    <xf numFmtId="164" fontId="34" fillId="0" borderId="9" xfId="0" applyNumberFormat="1" applyFont="1" applyBorder="1" applyAlignment="1">
      <alignment horizontal="center" vertical="center" wrapText="1" readingOrder="1"/>
    </xf>
    <xf numFmtId="3" fontId="29" fillId="2" borderId="9" xfId="0" applyNumberFormat="1" applyFont="1" applyFill="1" applyBorder="1" applyAlignment="1">
      <alignment horizontal="center" wrapText="1"/>
    </xf>
    <xf numFmtId="164" fontId="29" fillId="2" borderId="1" xfId="0" applyNumberFormat="1" applyFont="1" applyFill="1" applyBorder="1" applyAlignment="1">
      <alignment horizontal="center" wrapText="1"/>
    </xf>
    <xf numFmtId="3" fontId="27" fillId="2" borderId="9" xfId="0" applyNumberFormat="1" applyFont="1" applyFill="1" applyBorder="1" applyAlignment="1">
      <alignment horizontal="center" wrapText="1"/>
    </xf>
    <xf numFmtId="3" fontId="17" fillId="0" borderId="9" xfId="0" applyNumberFormat="1" applyFont="1" applyBorder="1" applyAlignment="1">
      <alignment horizontal="center"/>
    </xf>
    <xf numFmtId="3" fontId="17" fillId="0" borderId="21" xfId="0" applyNumberFormat="1" applyFont="1" applyBorder="1" applyAlignment="1">
      <alignment horizontal="center"/>
    </xf>
    <xf numFmtId="3" fontId="29" fillId="0" borderId="9" xfId="0" applyNumberFormat="1" applyFont="1" applyFill="1" applyBorder="1" applyAlignment="1">
      <alignment horizontal="center" vertical="center" wrapText="1"/>
    </xf>
    <xf numFmtId="164" fontId="29" fillId="0" borderId="7" xfId="0" applyNumberFormat="1" applyFont="1" applyFill="1" applyBorder="1" applyAlignment="1">
      <alignment horizontal="center" vertical="center" wrapText="1"/>
    </xf>
    <xf numFmtId="3" fontId="27" fillId="0" borderId="9" xfId="0" applyNumberFormat="1" applyFont="1" applyFill="1" applyBorder="1" applyAlignment="1">
      <alignment horizontal="center" vertical="center" wrapText="1"/>
    </xf>
    <xf numFmtId="3" fontId="2" fillId="2" borderId="9" xfId="0" applyNumberFormat="1" applyFont="1" applyFill="1" applyBorder="1" applyAlignment="1">
      <alignment horizontal="center" vertical="center" wrapText="1"/>
    </xf>
    <xf numFmtId="164" fontId="20" fillId="2" borderId="1" xfId="0" applyNumberFormat="1" applyFont="1" applyFill="1" applyBorder="1" applyAlignment="1">
      <alignment horizontal="center" vertical="center" wrapText="1"/>
    </xf>
    <xf numFmtId="49" fontId="17" fillId="0" borderId="7" xfId="0" applyNumberFormat="1" applyFont="1" applyFill="1" applyBorder="1" applyAlignment="1">
      <alignment horizontal="left" vertical="center"/>
    </xf>
    <xf numFmtId="49" fontId="17" fillId="0" borderId="7" xfId="0" applyNumberFormat="1" applyFont="1" applyFill="1" applyBorder="1" applyAlignment="1">
      <alignment horizontal="left" vertical="center" wrapText="1"/>
    </xf>
    <xf numFmtId="49" fontId="22" fillId="0" borderId="7" xfId="0" applyNumberFormat="1" applyFont="1" applyFill="1" applyBorder="1" applyAlignment="1">
      <alignment horizontal="left" vertical="center" wrapText="1"/>
    </xf>
    <xf numFmtId="49" fontId="17" fillId="0" borderId="20" xfId="0" applyNumberFormat="1" applyFont="1" applyFill="1" applyBorder="1" applyAlignment="1">
      <alignment horizontal="left" vertical="center" wrapText="1"/>
    </xf>
    <xf numFmtId="49" fontId="22" fillId="0" borderId="20" xfId="0" applyNumberFormat="1" applyFont="1" applyFill="1" applyBorder="1" applyAlignment="1">
      <alignment horizontal="left" vertical="center" wrapText="1"/>
    </xf>
    <xf numFmtId="3" fontId="14" fillId="0" borderId="0" xfId="0" applyNumberFormat="1" applyFont="1" applyFill="1" applyBorder="1" applyAlignment="1">
      <alignment horizontal="center" vertical="center" wrapText="1" readingOrder="1"/>
    </xf>
    <xf numFmtId="3" fontId="14" fillId="0" borderId="43" xfId="0" applyNumberFormat="1" applyFont="1" applyFill="1" applyBorder="1" applyAlignment="1">
      <alignment horizontal="center" vertical="center" wrapText="1" readingOrder="1"/>
    </xf>
    <xf numFmtId="0" fontId="20" fillId="3" borderId="23" xfId="0" applyFont="1" applyFill="1" applyBorder="1"/>
    <xf numFmtId="164" fontId="14" fillId="2" borderId="39" xfId="0" applyNumberFormat="1" applyFont="1" applyFill="1" applyBorder="1" applyAlignment="1">
      <alignment horizontal="center" vertical="center" wrapText="1"/>
    </xf>
    <xf numFmtId="0" fontId="0" fillId="0" borderId="44" xfId="0" applyBorder="1"/>
    <xf numFmtId="3" fontId="35" fillId="3" borderId="9" xfId="0" applyNumberFormat="1" applyFont="1" applyFill="1" applyBorder="1" applyAlignment="1">
      <alignment horizontal="center" vertical="center" wrapText="1"/>
    </xf>
    <xf numFmtId="3" fontId="35" fillId="5" borderId="29" xfId="0" applyNumberFormat="1" applyFont="1" applyFill="1" applyBorder="1" applyAlignment="1">
      <alignment horizontal="center" vertical="center" wrapText="1"/>
    </xf>
    <xf numFmtId="164" fontId="35" fillId="5" borderId="30" xfId="0" applyNumberFormat="1" applyFont="1" applyFill="1" applyBorder="1" applyAlignment="1">
      <alignment horizontal="center" vertical="center" wrapText="1"/>
    </xf>
    <xf numFmtId="3" fontId="33" fillId="2" borderId="9" xfId="0" applyNumberFormat="1" applyFont="1" applyFill="1" applyBorder="1" applyAlignment="1">
      <alignment horizontal="center" vertical="center" wrapText="1"/>
    </xf>
    <xf numFmtId="166" fontId="34" fillId="0" borderId="10" xfId="0" applyNumberFormat="1" applyFont="1" applyFill="1" applyBorder="1" applyAlignment="1">
      <alignment horizontal="center" vertical="center" wrapText="1" readingOrder="1"/>
    </xf>
    <xf numFmtId="164" fontId="34" fillId="2" borderId="2" xfId="0" applyNumberFormat="1" applyFont="1" applyFill="1" applyBorder="1" applyAlignment="1">
      <alignment horizontal="center" vertical="center" wrapText="1"/>
    </xf>
    <xf numFmtId="164" fontId="33" fillId="0" borderId="9" xfId="0" applyNumberFormat="1" applyFont="1" applyBorder="1" applyAlignment="1">
      <alignment horizontal="center" vertical="center" wrapText="1" readingOrder="1"/>
    </xf>
    <xf numFmtId="3" fontId="1" fillId="2" borderId="9" xfId="0" applyNumberFormat="1" applyFont="1" applyFill="1" applyBorder="1" applyAlignment="1">
      <alignment horizontal="center" wrapText="1"/>
    </xf>
    <xf numFmtId="164" fontId="1" fillId="2" borderId="1" xfId="0" applyNumberFormat="1" applyFont="1" applyFill="1" applyBorder="1" applyAlignment="1">
      <alignment horizontal="center" wrapText="1"/>
    </xf>
    <xf numFmtId="49" fontId="6" fillId="0" borderId="36"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0" fontId="3" fillId="3" borderId="17" xfId="0" applyFont="1" applyFill="1" applyBorder="1" applyAlignment="1"/>
    <xf numFmtId="0" fontId="3" fillId="3" borderId="5" xfId="0" applyFont="1" applyFill="1" applyBorder="1" applyAlignment="1"/>
    <xf numFmtId="14" fontId="31" fillId="0" borderId="0" xfId="0" applyNumberFormat="1" applyFont="1" applyAlignment="1">
      <alignment horizontal="left"/>
    </xf>
    <xf numFmtId="0" fontId="32" fillId="0" borderId="0" xfId="0" applyFont="1" applyAlignment="1">
      <alignment horizontal="left"/>
    </xf>
    <xf numFmtId="0" fontId="24" fillId="0" borderId="4" xfId="0" applyFont="1" applyBorder="1" applyAlignment="1">
      <alignment wrapText="1"/>
    </xf>
    <xf numFmtId="0" fontId="24" fillId="0" borderId="9" xfId="0" applyFont="1" applyBorder="1" applyAlignment="1">
      <alignment wrapText="1"/>
    </xf>
    <xf numFmtId="0" fontId="10" fillId="2" borderId="11" xfId="0" applyFont="1" applyFill="1" applyBorder="1" applyAlignment="1">
      <alignment vertical="center" wrapText="1"/>
    </xf>
    <xf numFmtId="0" fontId="11" fillId="2" borderId="11" xfId="0" applyFont="1" applyFill="1" applyBorder="1" applyAlignment="1">
      <alignment wrapText="1"/>
    </xf>
    <xf numFmtId="0" fontId="11" fillId="2" borderId="9" xfId="0" applyFont="1" applyFill="1" applyBorder="1" applyAlignment="1">
      <alignment wrapText="1"/>
    </xf>
    <xf numFmtId="0" fontId="8" fillId="0" borderId="3" xfId="0" applyFont="1" applyBorder="1" applyAlignment="1">
      <alignment horizontal="left" wrapText="1"/>
    </xf>
    <xf numFmtId="0" fontId="0" fillId="0" borderId="23" xfId="0" applyBorder="1" applyAlignment="1">
      <alignment horizontal="left" wrapText="1"/>
    </xf>
    <xf numFmtId="0" fontId="0" fillId="0" borderId="23" xfId="0" applyBorder="1" applyAlignment="1">
      <alignment wrapText="1"/>
    </xf>
    <xf numFmtId="0" fontId="8" fillId="0" borderId="37" xfId="0" applyFont="1" applyBorder="1" applyAlignment="1">
      <alignment horizontal="right" vertical="center" wrapText="1"/>
    </xf>
    <xf numFmtId="0" fontId="8" fillId="0" borderId="42" xfId="0" applyFont="1" applyBorder="1" applyAlignment="1">
      <alignment horizontal="right" vertical="center" wrapText="1"/>
    </xf>
    <xf numFmtId="0" fontId="24" fillId="0" borderId="13" xfId="0" applyFont="1" applyBorder="1" applyAlignment="1">
      <alignment wrapText="1"/>
    </xf>
    <xf numFmtId="0" fontId="24" fillId="0" borderId="10" xfId="0" applyFont="1" applyBorder="1" applyAlignment="1">
      <alignment wrapText="1"/>
    </xf>
    <xf numFmtId="49" fontId="6" fillId="0" borderId="33" xfId="0" applyNumberFormat="1" applyFont="1" applyBorder="1" applyAlignment="1">
      <alignment wrapText="1"/>
    </xf>
    <xf numFmtId="49" fontId="6" fillId="0" borderId="0" xfId="0" applyNumberFormat="1" applyFont="1" applyAlignment="1">
      <alignment wrapText="1"/>
    </xf>
    <xf numFmtId="49" fontId="6" fillId="0" borderId="34" xfId="0" applyNumberFormat="1" applyFont="1" applyBorder="1" applyAlignment="1">
      <alignment wrapText="1"/>
    </xf>
    <xf numFmtId="0" fontId="6" fillId="0" borderId="33" xfId="0" applyFont="1" applyBorder="1" applyAlignment="1">
      <alignment vertical="center" wrapText="1"/>
    </xf>
    <xf numFmtId="0" fontId="6" fillId="0" borderId="0" xfId="0" applyFont="1" applyBorder="1" applyAlignment="1">
      <alignment vertical="center" wrapText="1"/>
    </xf>
    <xf numFmtId="0" fontId="6" fillId="0" borderId="35" xfId="0" applyFont="1" applyBorder="1" applyAlignment="1">
      <alignment vertical="center" wrapText="1"/>
    </xf>
    <xf numFmtId="0" fontId="7" fillId="0" borderId="0" xfId="0" applyFont="1" applyFill="1" applyAlignment="1">
      <alignment horizontal="center"/>
    </xf>
    <xf numFmtId="0" fontId="0" fillId="0" borderId="0" xfId="0" applyAlignment="1">
      <alignment horizontal="center"/>
    </xf>
    <xf numFmtId="165" fontId="7" fillId="0" borderId="0" xfId="0" applyNumberFormat="1" applyFont="1" applyFill="1" applyAlignment="1"/>
    <xf numFmtId="0" fontId="9" fillId="0" borderId="0" xfId="0" applyFont="1" applyFill="1" applyAlignment="1"/>
    <xf numFmtId="3" fontId="7" fillId="0" borderId="0" xfId="0" applyNumberFormat="1" applyFont="1" applyFill="1" applyAlignment="1"/>
    <xf numFmtId="0" fontId="6" fillId="0" borderId="0" xfId="0" applyFont="1" applyBorder="1" applyAlignment="1">
      <alignment wrapText="1"/>
    </xf>
    <xf numFmtId="0" fontId="6" fillId="0" borderId="0" xfId="0" applyFont="1" applyBorder="1" applyAlignment="1"/>
    <xf numFmtId="0" fontId="4" fillId="0" borderId="0" xfId="0" applyFont="1" applyAlignment="1"/>
    <xf numFmtId="0" fontId="6" fillId="0" borderId="0" xfId="0" applyFont="1" applyAlignment="1">
      <alignment vertical="top" wrapText="1"/>
    </xf>
    <xf numFmtId="0" fontId="0" fillId="0" borderId="0" xfId="0" applyAlignment="1">
      <alignment vertical="top" wrapText="1"/>
    </xf>
    <xf numFmtId="0" fontId="24" fillId="0" borderId="4" xfId="0" applyFont="1" applyBorder="1" applyAlignment="1"/>
    <xf numFmtId="0" fontId="24" fillId="0" borderId="9" xfId="0" applyFont="1" applyBorder="1" applyAlignment="1"/>
    <xf numFmtId="0" fontId="24" fillId="0" borderId="16" xfId="0" applyFont="1" applyBorder="1" applyAlignment="1"/>
    <xf numFmtId="0" fontId="24" fillId="0" borderId="11" xfId="0" applyFont="1" applyBorder="1" applyAlignment="1"/>
    <xf numFmtId="0" fontId="30" fillId="0" borderId="0" xfId="0" applyFont="1" applyFill="1" applyBorder="1" applyAlignment="1">
      <alignment vertical="center" wrapText="1"/>
    </xf>
    <xf numFmtId="0" fontId="4" fillId="0" borderId="0" xfId="0" applyFont="1" applyFill="1" applyBorder="1" applyAlignment="1">
      <alignment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95" zoomScaleNormal="100" zoomScaleSheetLayoutView="95" workbookViewId="0">
      <selection activeCell="L27" sqref="L27:L29"/>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s>
  <sheetData>
    <row r="1" spans="1:12" s="2" customFormat="1" ht="18" x14ac:dyDescent="0.25">
      <c r="A1" s="2" t="s">
        <v>55</v>
      </c>
      <c r="B1" s="192" t="s">
        <v>34</v>
      </c>
      <c r="C1" s="193"/>
      <c r="D1" s="193"/>
      <c r="E1" s="6"/>
      <c r="F1" s="14"/>
      <c r="G1" s="172">
        <v>43206</v>
      </c>
      <c r="H1" s="173"/>
      <c r="I1" s="173"/>
      <c r="J1" s="173"/>
      <c r="K1" s="173"/>
      <c r="L1" s="173"/>
    </row>
    <row r="2" spans="1:12" s="3" customFormat="1" ht="16.5" customHeight="1" thickBot="1" x14ac:dyDescent="0.3">
      <c r="A2" s="194" t="s">
        <v>4</v>
      </c>
      <c r="B2" s="195"/>
      <c r="C2" s="195"/>
      <c r="D2" s="68"/>
      <c r="E2" s="68"/>
      <c r="F2" s="15"/>
      <c r="G2" s="196" t="s">
        <v>5</v>
      </c>
      <c r="H2" s="195"/>
      <c r="I2" s="195"/>
      <c r="J2" s="195"/>
      <c r="K2" s="79"/>
      <c r="L2" s="80"/>
    </row>
    <row r="3" spans="1:12" s="1" customFormat="1" ht="15.75" thickBot="1" x14ac:dyDescent="0.3">
      <c r="A3" s="62" t="s">
        <v>2</v>
      </c>
      <c r="B3" s="63" t="s">
        <v>74</v>
      </c>
      <c r="C3" s="63" t="s">
        <v>73</v>
      </c>
      <c r="D3" s="67" t="s">
        <v>0</v>
      </c>
      <c r="E3" s="65" t="s">
        <v>1</v>
      </c>
      <c r="F3" s="54"/>
      <c r="G3" s="62" t="s">
        <v>2</v>
      </c>
      <c r="H3" s="63" t="s">
        <v>74</v>
      </c>
      <c r="I3" s="63" t="s">
        <v>73</v>
      </c>
      <c r="J3" s="64" t="s">
        <v>0</v>
      </c>
      <c r="K3" s="65" t="s">
        <v>1</v>
      </c>
      <c r="L3" s="22" t="s">
        <v>38</v>
      </c>
    </row>
    <row r="4" spans="1:12" ht="15" x14ac:dyDescent="0.25">
      <c r="A4" s="66" t="s">
        <v>21</v>
      </c>
      <c r="B4" s="69">
        <v>79</v>
      </c>
      <c r="C4" s="69">
        <v>4</v>
      </c>
      <c r="D4" s="88">
        <f t="shared" ref="D4:D23" si="0">C4-B4</f>
        <v>-75</v>
      </c>
      <c r="E4" s="89">
        <f t="shared" ref="E4:E19" si="1">D4/B4</f>
        <v>-0.94936708860759489</v>
      </c>
      <c r="F4" s="25"/>
      <c r="G4" s="61" t="s">
        <v>21</v>
      </c>
      <c r="H4" s="59">
        <v>10</v>
      </c>
      <c r="I4" s="59">
        <v>2</v>
      </c>
      <c r="J4" s="101">
        <f>I4-H4</f>
        <v>-8</v>
      </c>
      <c r="K4" s="84">
        <f>J4/H4</f>
        <v>-0.8</v>
      </c>
      <c r="L4" s="149" t="s">
        <v>76</v>
      </c>
    </row>
    <row r="5" spans="1:12" ht="15" x14ac:dyDescent="0.25">
      <c r="A5" s="26" t="s">
        <v>22</v>
      </c>
      <c r="B5" s="69">
        <v>4696</v>
      </c>
      <c r="C5" s="69">
        <v>4757</v>
      </c>
      <c r="D5" s="83">
        <f t="shared" si="0"/>
        <v>61</v>
      </c>
      <c r="E5" s="87">
        <f t="shared" si="1"/>
        <v>1.2989778534923339E-2</v>
      </c>
      <c r="F5" s="25"/>
      <c r="G5" s="18" t="s">
        <v>22</v>
      </c>
      <c r="H5" s="59">
        <v>460</v>
      </c>
      <c r="I5" s="59">
        <v>433</v>
      </c>
      <c r="J5" s="81">
        <f t="shared" ref="J5:J27" si="2">I5-H5</f>
        <v>-27</v>
      </c>
      <c r="K5" s="85">
        <f t="shared" ref="K5:K27" si="3">J5/H5</f>
        <v>-5.8695652173913045E-2</v>
      </c>
      <c r="L5" s="149" t="s">
        <v>77</v>
      </c>
    </row>
    <row r="6" spans="1:12" ht="15" x14ac:dyDescent="0.25">
      <c r="A6" s="26" t="s">
        <v>26</v>
      </c>
      <c r="B6" s="69">
        <v>15525</v>
      </c>
      <c r="C6" s="69">
        <f>6561+9419</f>
        <v>15980</v>
      </c>
      <c r="D6" s="83">
        <f t="shared" si="0"/>
        <v>455</v>
      </c>
      <c r="E6" s="87">
        <f t="shared" si="1"/>
        <v>2.930756843800322E-2</v>
      </c>
      <c r="F6" s="25"/>
      <c r="G6" s="18" t="s">
        <v>26</v>
      </c>
      <c r="H6" s="59">
        <v>1388</v>
      </c>
      <c r="I6" s="59">
        <v>1434</v>
      </c>
      <c r="J6" s="82">
        <f t="shared" si="2"/>
        <v>46</v>
      </c>
      <c r="K6" s="86">
        <f t="shared" si="3"/>
        <v>3.3141210374639768E-2</v>
      </c>
      <c r="L6" s="150" t="s">
        <v>78</v>
      </c>
    </row>
    <row r="7" spans="1:12" ht="15.75" customHeight="1" x14ac:dyDescent="0.25">
      <c r="A7" s="26" t="s">
        <v>52</v>
      </c>
      <c r="B7" s="69">
        <f>8686+2748</f>
        <v>11434</v>
      </c>
      <c r="C7" s="69">
        <f>8588+3885</f>
        <v>12473</v>
      </c>
      <c r="D7" s="83">
        <f t="shared" si="0"/>
        <v>1039</v>
      </c>
      <c r="E7" s="87">
        <f t="shared" si="1"/>
        <v>9.0869337064894182E-2</v>
      </c>
      <c r="F7" s="25"/>
      <c r="G7" s="26" t="s">
        <v>52</v>
      </c>
      <c r="H7" s="59">
        <f>746+4+52+3</f>
        <v>805</v>
      </c>
      <c r="I7" s="59">
        <f>759+2+26+97</f>
        <v>884</v>
      </c>
      <c r="J7" s="82">
        <f t="shared" si="2"/>
        <v>79</v>
      </c>
      <c r="K7" s="86">
        <f t="shared" si="3"/>
        <v>9.8136645962732916E-2</v>
      </c>
      <c r="L7" s="150" t="s">
        <v>93</v>
      </c>
    </row>
    <row r="8" spans="1:12" ht="15" x14ac:dyDescent="0.25">
      <c r="A8" s="26" t="s">
        <v>37</v>
      </c>
      <c r="B8" s="69">
        <v>4687</v>
      </c>
      <c r="C8" s="69">
        <v>4861</v>
      </c>
      <c r="D8" s="83">
        <f t="shared" si="0"/>
        <v>174</v>
      </c>
      <c r="E8" s="87">
        <f t="shared" si="1"/>
        <v>3.7123959889054835E-2</v>
      </c>
      <c r="F8" s="25"/>
      <c r="G8" s="18" t="s">
        <v>37</v>
      </c>
      <c r="H8" s="59">
        <v>354</v>
      </c>
      <c r="I8" s="59">
        <v>371</v>
      </c>
      <c r="J8" s="82">
        <f t="shared" si="2"/>
        <v>17</v>
      </c>
      <c r="K8" s="86">
        <f t="shared" si="3"/>
        <v>4.8022598870056499E-2</v>
      </c>
      <c r="L8" s="150" t="s">
        <v>80</v>
      </c>
    </row>
    <row r="9" spans="1:12" ht="15" x14ac:dyDescent="0.25">
      <c r="A9" s="26" t="s">
        <v>49</v>
      </c>
      <c r="B9" s="69">
        <v>5124</v>
      </c>
      <c r="C9" s="69">
        <v>5942</v>
      </c>
      <c r="D9" s="83">
        <f t="shared" si="0"/>
        <v>818</v>
      </c>
      <c r="E9" s="87">
        <f t="shared" si="1"/>
        <v>0.1596409055425449</v>
      </c>
      <c r="F9" s="25"/>
      <c r="G9" s="26" t="s">
        <v>49</v>
      </c>
      <c r="H9" s="59">
        <v>483</v>
      </c>
      <c r="I9" s="59">
        <v>585</v>
      </c>
      <c r="J9" s="82">
        <f t="shared" si="2"/>
        <v>102</v>
      </c>
      <c r="K9" s="86">
        <f t="shared" si="3"/>
        <v>0.21118012422360249</v>
      </c>
      <c r="L9" s="150" t="s">
        <v>81</v>
      </c>
    </row>
    <row r="10" spans="1:12" ht="15" x14ac:dyDescent="0.25">
      <c r="A10" s="26" t="s">
        <v>44</v>
      </c>
      <c r="B10" s="69">
        <v>13217</v>
      </c>
      <c r="C10" s="69">
        <v>12945.5</v>
      </c>
      <c r="D10" s="162">
        <f t="shared" si="0"/>
        <v>-271.5</v>
      </c>
      <c r="E10" s="90">
        <f t="shared" si="1"/>
        <v>-2.0541726564273284E-2</v>
      </c>
      <c r="F10" s="25"/>
      <c r="G10" s="18" t="s">
        <v>44</v>
      </c>
      <c r="H10" s="59">
        <v>809</v>
      </c>
      <c r="I10" s="59">
        <v>856</v>
      </c>
      <c r="J10" s="82">
        <f t="shared" si="2"/>
        <v>47</v>
      </c>
      <c r="K10" s="86">
        <f t="shared" si="3"/>
        <v>5.8096415327564897E-2</v>
      </c>
      <c r="L10" s="150" t="s">
        <v>82</v>
      </c>
    </row>
    <row r="11" spans="1:12" ht="14.25" customHeight="1" x14ac:dyDescent="0.25">
      <c r="A11" s="26" t="s">
        <v>35</v>
      </c>
      <c r="B11" s="69">
        <v>7031</v>
      </c>
      <c r="C11" s="69">
        <v>7017.5</v>
      </c>
      <c r="D11" s="162">
        <f t="shared" si="0"/>
        <v>-13.5</v>
      </c>
      <c r="E11" s="90">
        <f t="shared" si="1"/>
        <v>-1.9200682690940123E-3</v>
      </c>
      <c r="F11" s="25"/>
      <c r="G11" s="18" t="s">
        <v>35</v>
      </c>
      <c r="H11" s="59">
        <v>561</v>
      </c>
      <c r="I11" s="59">
        <v>555</v>
      </c>
      <c r="J11" s="81">
        <f t="shared" si="2"/>
        <v>-6</v>
      </c>
      <c r="K11" s="85">
        <f t="shared" si="3"/>
        <v>-1.06951871657754E-2</v>
      </c>
      <c r="L11" s="150" t="s">
        <v>83</v>
      </c>
    </row>
    <row r="12" spans="1:12" ht="15" x14ac:dyDescent="0.25">
      <c r="A12" s="26" t="s">
        <v>50</v>
      </c>
      <c r="B12" s="69">
        <v>19046</v>
      </c>
      <c r="C12" s="69">
        <v>19045</v>
      </c>
      <c r="D12" s="83">
        <f t="shared" si="0"/>
        <v>-1</v>
      </c>
      <c r="E12" s="87">
        <f t="shared" si="1"/>
        <v>-5.2504462879344741E-5</v>
      </c>
      <c r="F12" s="25"/>
      <c r="G12" s="18" t="s">
        <v>50</v>
      </c>
      <c r="H12" s="59">
        <v>869</v>
      </c>
      <c r="I12" s="59">
        <v>798</v>
      </c>
      <c r="J12" s="81">
        <f t="shared" si="2"/>
        <v>-71</v>
      </c>
      <c r="K12" s="85">
        <f t="shared" si="3"/>
        <v>-8.170310701956271E-2</v>
      </c>
      <c r="L12" s="150" t="s">
        <v>84</v>
      </c>
    </row>
    <row r="13" spans="1:12" ht="15" customHeight="1" x14ac:dyDescent="0.25">
      <c r="A13" s="26" t="s">
        <v>40</v>
      </c>
      <c r="B13" s="69">
        <v>1132</v>
      </c>
      <c r="C13" s="69">
        <v>1204</v>
      </c>
      <c r="D13" s="83">
        <f t="shared" si="0"/>
        <v>72</v>
      </c>
      <c r="E13" s="87">
        <f t="shared" si="1"/>
        <v>6.3604240282685506E-2</v>
      </c>
      <c r="F13" s="25"/>
      <c r="G13" s="18" t="s">
        <v>40</v>
      </c>
      <c r="H13" s="59">
        <v>65</v>
      </c>
      <c r="I13" s="59">
        <v>57</v>
      </c>
      <c r="J13" s="81">
        <f t="shared" si="2"/>
        <v>-8</v>
      </c>
      <c r="K13" s="85">
        <f t="shared" si="3"/>
        <v>-0.12307692307692308</v>
      </c>
      <c r="L13" s="151" t="s">
        <v>85</v>
      </c>
    </row>
    <row r="14" spans="1:12" ht="14.25" customHeight="1" x14ac:dyDescent="0.25">
      <c r="A14" s="26" t="s">
        <v>23</v>
      </c>
      <c r="B14" s="69">
        <v>7126</v>
      </c>
      <c r="C14" s="69">
        <v>7669</v>
      </c>
      <c r="D14" s="83">
        <f t="shared" si="0"/>
        <v>543</v>
      </c>
      <c r="E14" s="87">
        <f t="shared" si="1"/>
        <v>7.6199831602582091E-2</v>
      </c>
      <c r="F14" s="25"/>
      <c r="G14" s="18" t="s">
        <v>23</v>
      </c>
      <c r="H14" s="59">
        <v>627</v>
      </c>
      <c r="I14" s="59">
        <v>680</v>
      </c>
      <c r="J14" s="82">
        <f t="shared" si="2"/>
        <v>53</v>
      </c>
      <c r="K14" s="86">
        <f t="shared" si="3"/>
        <v>8.4529505582137163E-2</v>
      </c>
      <c r="L14" s="151" t="s">
        <v>86</v>
      </c>
    </row>
    <row r="15" spans="1:12" ht="15" x14ac:dyDescent="0.25">
      <c r="A15" s="26" t="s">
        <v>42</v>
      </c>
      <c r="B15" s="69">
        <v>411</v>
      </c>
      <c r="C15" s="69">
        <v>504</v>
      </c>
      <c r="D15" s="83">
        <f t="shared" si="0"/>
        <v>93</v>
      </c>
      <c r="E15" s="87">
        <f t="shared" si="1"/>
        <v>0.22627737226277372</v>
      </c>
      <c r="F15" s="25"/>
      <c r="G15" s="27" t="s">
        <v>42</v>
      </c>
      <c r="H15" s="59">
        <v>59</v>
      </c>
      <c r="I15" s="59">
        <v>84</v>
      </c>
      <c r="J15" s="82">
        <f t="shared" si="2"/>
        <v>25</v>
      </c>
      <c r="K15" s="86">
        <f t="shared" si="3"/>
        <v>0.42372881355932202</v>
      </c>
      <c r="L15" s="150" t="s">
        <v>87</v>
      </c>
    </row>
    <row r="16" spans="1:12" ht="16.5" customHeight="1" x14ac:dyDescent="0.25">
      <c r="A16" s="26" t="s">
        <v>3</v>
      </c>
      <c r="B16" s="69">
        <v>4528</v>
      </c>
      <c r="C16" s="69">
        <v>4590</v>
      </c>
      <c r="D16" s="83">
        <f t="shared" si="0"/>
        <v>62</v>
      </c>
      <c r="E16" s="87">
        <f t="shared" si="1"/>
        <v>1.3692579505300354E-2</v>
      </c>
      <c r="F16" s="25"/>
      <c r="G16" s="18" t="s">
        <v>3</v>
      </c>
      <c r="H16" s="59">
        <v>433</v>
      </c>
      <c r="I16" s="59">
        <v>430</v>
      </c>
      <c r="J16" s="81">
        <f t="shared" si="2"/>
        <v>-3</v>
      </c>
      <c r="K16" s="85">
        <f t="shared" si="3"/>
        <v>-6.9284064665127024E-3</v>
      </c>
      <c r="L16" s="150" t="s">
        <v>88</v>
      </c>
    </row>
    <row r="17" spans="1:12" ht="15" x14ac:dyDescent="0.25">
      <c r="A17" s="18" t="s">
        <v>39</v>
      </c>
      <c r="B17" s="69">
        <v>3262</v>
      </c>
      <c r="C17" s="69">
        <v>3444</v>
      </c>
      <c r="D17" s="83">
        <f t="shared" si="0"/>
        <v>182</v>
      </c>
      <c r="E17" s="87">
        <f t="shared" si="1"/>
        <v>5.5793991416309016E-2</v>
      </c>
      <c r="F17" s="25"/>
      <c r="G17" s="18" t="s">
        <v>39</v>
      </c>
      <c r="H17" s="59">
        <v>219</v>
      </c>
      <c r="I17" s="59">
        <v>230</v>
      </c>
      <c r="J17" s="82">
        <f t="shared" si="2"/>
        <v>11</v>
      </c>
      <c r="K17" s="86">
        <f t="shared" si="3"/>
        <v>5.0228310502283102E-2</v>
      </c>
      <c r="L17" s="150" t="s">
        <v>89</v>
      </c>
    </row>
    <row r="18" spans="1:12" ht="15" x14ac:dyDescent="0.25">
      <c r="A18" s="26" t="s">
        <v>24</v>
      </c>
      <c r="B18" s="69">
        <v>28408</v>
      </c>
      <c r="C18" s="69">
        <v>30972</v>
      </c>
      <c r="D18" s="83">
        <f t="shared" si="0"/>
        <v>2564</v>
      </c>
      <c r="E18" s="87">
        <f t="shared" si="1"/>
        <v>9.025626584060828E-2</v>
      </c>
      <c r="F18" s="25"/>
      <c r="G18" s="18" t="s">
        <v>24</v>
      </c>
      <c r="H18" s="59">
        <v>1296</v>
      </c>
      <c r="I18" s="59">
        <v>1403</v>
      </c>
      <c r="J18" s="82">
        <f t="shared" si="2"/>
        <v>107</v>
      </c>
      <c r="K18" s="86">
        <f t="shared" si="3"/>
        <v>8.2561728395061734E-2</v>
      </c>
      <c r="L18" s="150" t="s">
        <v>90</v>
      </c>
    </row>
    <row r="19" spans="1:12" ht="15.75" customHeight="1" x14ac:dyDescent="0.25">
      <c r="A19" s="26" t="s">
        <v>43</v>
      </c>
      <c r="B19" s="69">
        <f>4212.5+67</f>
        <v>4279.5</v>
      </c>
      <c r="C19" s="69">
        <f>4844+47</f>
        <v>4891</v>
      </c>
      <c r="D19" s="83">
        <f t="shared" si="0"/>
        <v>611.5</v>
      </c>
      <c r="E19" s="87">
        <f t="shared" si="1"/>
        <v>0.14289052459399462</v>
      </c>
      <c r="F19" s="25"/>
      <c r="G19" s="18" t="s">
        <v>43</v>
      </c>
      <c r="H19" s="59">
        <v>390</v>
      </c>
      <c r="I19" s="59">
        <v>435</v>
      </c>
      <c r="J19" s="82">
        <f t="shared" si="2"/>
        <v>45</v>
      </c>
      <c r="K19" s="86">
        <f t="shared" si="3"/>
        <v>0.11538461538461539</v>
      </c>
      <c r="L19" s="150" t="s">
        <v>91</v>
      </c>
    </row>
    <row r="20" spans="1:12" ht="17.25" x14ac:dyDescent="0.25">
      <c r="A20" s="26" t="s">
        <v>46</v>
      </c>
      <c r="B20" s="69">
        <v>0</v>
      </c>
      <c r="C20" s="69">
        <v>0</v>
      </c>
      <c r="D20" s="147">
        <f t="shared" si="0"/>
        <v>0</v>
      </c>
      <c r="E20" s="112" t="s">
        <v>48</v>
      </c>
      <c r="F20" s="25"/>
      <c r="G20" s="18" t="s">
        <v>51</v>
      </c>
      <c r="H20" s="59">
        <v>28</v>
      </c>
      <c r="I20" s="59">
        <v>28</v>
      </c>
      <c r="J20" s="166">
        <f t="shared" si="2"/>
        <v>0</v>
      </c>
      <c r="K20" s="167">
        <f t="shared" si="3"/>
        <v>0</v>
      </c>
      <c r="L20" s="150" t="s">
        <v>79</v>
      </c>
    </row>
    <row r="21" spans="1:12" ht="15" customHeight="1" x14ac:dyDescent="0.25">
      <c r="A21" s="26" t="s">
        <v>7</v>
      </c>
      <c r="B21" s="69">
        <v>3</v>
      </c>
      <c r="C21" s="69">
        <v>12</v>
      </c>
      <c r="D21" s="83">
        <f>C21-B21</f>
        <v>9</v>
      </c>
      <c r="E21" s="87" t="s">
        <v>48</v>
      </c>
      <c r="F21" s="25"/>
      <c r="G21" s="18" t="s">
        <v>25</v>
      </c>
      <c r="H21" s="59">
        <v>1722</v>
      </c>
      <c r="I21" s="59">
        <v>1708</v>
      </c>
      <c r="J21" s="162">
        <f t="shared" si="2"/>
        <v>-14</v>
      </c>
      <c r="K21" s="90">
        <f t="shared" si="3"/>
        <v>-8.130081300813009E-3</v>
      </c>
      <c r="L21" s="152" t="s">
        <v>92</v>
      </c>
    </row>
    <row r="22" spans="1:12" ht="15" customHeight="1" x14ac:dyDescent="0.25">
      <c r="A22" s="40" t="s">
        <v>25</v>
      </c>
      <c r="B22" s="69">
        <v>120</v>
      </c>
      <c r="C22" s="69">
        <v>130</v>
      </c>
      <c r="D22" s="83">
        <f t="shared" si="0"/>
        <v>10</v>
      </c>
      <c r="E22" s="112" t="s">
        <v>48</v>
      </c>
      <c r="F22" s="121"/>
      <c r="G22" s="158"/>
      <c r="H22" s="59"/>
      <c r="I22" s="59"/>
      <c r="J22" s="81"/>
      <c r="K22" s="85"/>
      <c r="L22" s="153"/>
    </row>
    <row r="23" spans="1:12" ht="15" customHeight="1" x14ac:dyDescent="0.25">
      <c r="A23" s="40" t="s">
        <v>72</v>
      </c>
      <c r="B23" s="154">
        <v>0</v>
      </c>
      <c r="C23" s="155">
        <v>50</v>
      </c>
      <c r="D23" s="83">
        <f t="shared" si="0"/>
        <v>50</v>
      </c>
      <c r="E23" s="112" t="s">
        <v>48</v>
      </c>
      <c r="F23" s="121"/>
      <c r="H23" s="59"/>
      <c r="I23" s="59"/>
      <c r="J23" s="81"/>
      <c r="K23" s="85"/>
      <c r="L23" s="153"/>
    </row>
    <row r="24" spans="1:12" ht="17.25" customHeight="1" x14ac:dyDescent="0.25">
      <c r="A24" s="41" t="s">
        <v>33</v>
      </c>
      <c r="B24" s="70">
        <f>SUM(B4:B23)</f>
        <v>130108.5</v>
      </c>
      <c r="C24" s="70">
        <f>SUM(C4:C23)</f>
        <v>136491</v>
      </c>
      <c r="D24" s="159">
        <f>C24-B24</f>
        <v>6382.5</v>
      </c>
      <c r="E24" s="136">
        <f>D24/B24</f>
        <v>4.9055211611847033E-2</v>
      </c>
      <c r="F24" s="157"/>
      <c r="G24" s="156" t="s">
        <v>53</v>
      </c>
      <c r="H24" s="58">
        <f>SUM(H4:H22)</f>
        <v>10578</v>
      </c>
      <c r="I24" s="58">
        <f>SUM(I4:I22)</f>
        <v>10973</v>
      </c>
      <c r="J24" s="97">
        <f>I24-H24</f>
        <v>395</v>
      </c>
      <c r="K24" s="98">
        <f>J24/H24</f>
        <v>3.7341652486292308E-2</v>
      </c>
      <c r="L24" s="78"/>
    </row>
    <row r="25" spans="1:12" ht="14.25" customHeight="1" x14ac:dyDescent="0.25">
      <c r="A25" s="38" t="s">
        <v>16</v>
      </c>
      <c r="B25" s="142">
        <v>5774</v>
      </c>
      <c r="C25" s="143">
        <v>4399</v>
      </c>
      <c r="D25" s="144">
        <f t="shared" ref="D25" si="4">C25-B25</f>
        <v>-1375</v>
      </c>
      <c r="E25" s="145">
        <f t="shared" ref="E25" si="5">D25/B25</f>
        <v>-0.23813647384828543</v>
      </c>
      <c r="F25" s="28"/>
      <c r="G25" s="38" t="s">
        <v>16</v>
      </c>
      <c r="H25" s="72">
        <v>477</v>
      </c>
      <c r="I25" s="72">
        <v>368</v>
      </c>
      <c r="J25" s="139">
        <f>I25-H25</f>
        <v>-109</v>
      </c>
      <c r="K25" s="140">
        <f>J25/H25</f>
        <v>-0.22851153039832284</v>
      </c>
      <c r="L25" s="21"/>
    </row>
    <row r="26" spans="1:12" ht="15" x14ac:dyDescent="0.25">
      <c r="A26" s="122" t="s">
        <v>56</v>
      </c>
      <c r="B26" s="53">
        <v>0</v>
      </c>
      <c r="C26" s="53">
        <v>0</v>
      </c>
      <c r="D26" s="146">
        <f t="shared" ref="D26:D27" si="6">C26-B26</f>
        <v>0</v>
      </c>
      <c r="E26" s="148" t="s">
        <v>48</v>
      </c>
      <c r="F26" s="121"/>
      <c r="G26" s="122" t="s">
        <v>56</v>
      </c>
      <c r="H26" s="124">
        <v>0</v>
      </c>
      <c r="I26" s="123">
        <v>0</v>
      </c>
      <c r="J26" s="141">
        <f>I26-H26</f>
        <v>0</v>
      </c>
      <c r="K26" s="148" t="s">
        <v>48</v>
      </c>
      <c r="L26" s="37"/>
    </row>
    <row r="27" spans="1:12" ht="18" customHeight="1" thickBot="1" x14ac:dyDescent="0.3">
      <c r="A27" s="117" t="s">
        <v>47</v>
      </c>
      <c r="B27" s="118">
        <f>SUM(B24:B26)</f>
        <v>135882.5</v>
      </c>
      <c r="C27" s="118">
        <f>SUM(C24:C26)</f>
        <v>140890</v>
      </c>
      <c r="D27" s="160">
        <f t="shared" si="6"/>
        <v>5007.5</v>
      </c>
      <c r="E27" s="161">
        <f t="shared" ref="E27" si="7">D27/B27</f>
        <v>3.6851691718948358E-2</v>
      </c>
      <c r="F27" s="29"/>
      <c r="G27" s="39" t="s">
        <v>47</v>
      </c>
      <c r="H27" s="71">
        <f>SUM(H24:H26)</f>
        <v>11055</v>
      </c>
      <c r="I27" s="71">
        <f>SUM(I24:I26)</f>
        <v>11341</v>
      </c>
      <c r="J27" s="99">
        <f t="shared" si="2"/>
        <v>286</v>
      </c>
      <c r="K27" s="100">
        <f t="shared" si="3"/>
        <v>2.5870646766169153E-2</v>
      </c>
      <c r="L27" s="186" t="s">
        <v>54</v>
      </c>
    </row>
    <row r="28" spans="1:12" ht="14.25" customHeight="1" thickTop="1" x14ac:dyDescent="0.2">
      <c r="A28" s="206"/>
      <c r="B28" s="207"/>
      <c r="C28" s="207"/>
      <c r="D28" s="207"/>
      <c r="E28" s="207"/>
      <c r="F28" s="30"/>
      <c r="G28" s="176"/>
      <c r="H28" s="177"/>
      <c r="I28" s="177"/>
      <c r="J28" s="177"/>
      <c r="K28" s="177"/>
      <c r="L28" s="187"/>
    </row>
    <row r="29" spans="1:12" s="13" customFormat="1" ht="13.5" customHeight="1" x14ac:dyDescent="0.2">
      <c r="A29" s="197" t="s">
        <v>11</v>
      </c>
      <c r="B29" s="198"/>
      <c r="C29" s="198"/>
      <c r="D29" s="198"/>
      <c r="E29" s="198"/>
      <c r="F29" s="17"/>
      <c r="G29" s="178"/>
      <c r="H29" s="178"/>
      <c r="I29" s="178"/>
      <c r="J29" s="178"/>
      <c r="K29" s="178"/>
      <c r="L29" s="188"/>
    </row>
    <row r="30" spans="1:12" ht="10.5" customHeight="1" thickBot="1" x14ac:dyDescent="0.25">
      <c r="A30" s="197"/>
      <c r="B30" s="199"/>
      <c r="C30" s="199"/>
      <c r="D30" s="199"/>
      <c r="E30" s="199"/>
      <c r="F30" s="17"/>
      <c r="G30" s="178"/>
      <c r="H30" s="178"/>
      <c r="I30" s="178"/>
      <c r="J30" s="178"/>
      <c r="K30" s="178"/>
      <c r="L30" s="189" t="s">
        <v>57</v>
      </c>
    </row>
    <row r="31" spans="1:12" s="13" customFormat="1" ht="13.5" customHeight="1" thickBot="1" x14ac:dyDescent="0.25">
      <c r="A31" s="92" t="s">
        <v>70</v>
      </c>
      <c r="B31" s="19">
        <v>2017</v>
      </c>
      <c r="C31" s="19">
        <v>2018</v>
      </c>
      <c r="D31" s="115" t="s">
        <v>0</v>
      </c>
      <c r="E31" s="116" t="s">
        <v>1</v>
      </c>
      <c r="F31" s="30"/>
      <c r="G31" s="74" t="s">
        <v>68</v>
      </c>
      <c r="H31" s="19">
        <v>2017</v>
      </c>
      <c r="I31" s="19">
        <v>2018</v>
      </c>
      <c r="J31" s="19" t="s">
        <v>0</v>
      </c>
      <c r="K31" s="20" t="s">
        <v>1</v>
      </c>
      <c r="L31" s="190"/>
    </row>
    <row r="32" spans="1:12" ht="17.25" customHeight="1" x14ac:dyDescent="0.25">
      <c r="A32" s="95" t="s">
        <v>28</v>
      </c>
      <c r="B32" s="113">
        <v>283</v>
      </c>
      <c r="C32" s="73">
        <v>296</v>
      </c>
      <c r="D32" s="137">
        <f>C32-B32</f>
        <v>13</v>
      </c>
      <c r="E32" s="138">
        <f>D32/B32</f>
        <v>4.5936395759717315E-2</v>
      </c>
      <c r="F32" s="31"/>
      <c r="G32" s="55" t="s">
        <v>9</v>
      </c>
      <c r="H32" s="102">
        <v>8040</v>
      </c>
      <c r="I32" s="102">
        <v>8150</v>
      </c>
      <c r="J32" s="83">
        <f>I32-H32</f>
        <v>110</v>
      </c>
      <c r="K32" s="130">
        <f>J32/H32</f>
        <v>1.3681592039800995E-2</v>
      </c>
      <c r="L32" s="190"/>
    </row>
    <row r="33" spans="1:12" s="3" customFormat="1" ht="16.5" customHeight="1" thickBot="1" x14ac:dyDescent="0.3">
      <c r="A33" s="96" t="s">
        <v>6</v>
      </c>
      <c r="B33" s="113">
        <v>2138</v>
      </c>
      <c r="C33" s="73">
        <v>2129</v>
      </c>
      <c r="D33" s="91">
        <f t="shared" ref="D33:D35" si="8">C33-B33</f>
        <v>-9</v>
      </c>
      <c r="E33" s="165">
        <f t="shared" ref="E33:E35" si="9">D33/B33</f>
        <v>-4.2095416276894298E-3</v>
      </c>
      <c r="F33" s="31"/>
      <c r="G33" s="26" t="s">
        <v>10</v>
      </c>
      <c r="H33" s="103">
        <v>105272</v>
      </c>
      <c r="I33" s="103">
        <v>107993</v>
      </c>
      <c r="J33" s="83">
        <f>I33-H33</f>
        <v>2721</v>
      </c>
      <c r="K33" s="130">
        <f>J33/H33</f>
        <v>2.5847328824378752E-2</v>
      </c>
      <c r="L33" s="191"/>
    </row>
    <row r="34" spans="1:12" ht="15" customHeight="1" x14ac:dyDescent="0.25">
      <c r="A34" s="96" t="s">
        <v>29</v>
      </c>
      <c r="B34" s="113">
        <v>2325</v>
      </c>
      <c r="C34" s="73">
        <v>2436</v>
      </c>
      <c r="D34" s="137">
        <f t="shared" si="8"/>
        <v>111</v>
      </c>
      <c r="E34" s="138">
        <f t="shared" si="9"/>
        <v>4.774193548387097E-2</v>
      </c>
      <c r="F34" s="31"/>
      <c r="G34" s="56" t="s">
        <v>12</v>
      </c>
      <c r="H34" s="104">
        <v>9698</v>
      </c>
      <c r="I34" s="104">
        <v>9923</v>
      </c>
      <c r="J34" s="131">
        <f>I34-H34</f>
        <v>225</v>
      </c>
      <c r="K34" s="132">
        <f>J34/H34</f>
        <v>2.3200659929882451E-2</v>
      </c>
      <c r="L34" s="168" t="s">
        <v>58</v>
      </c>
    </row>
    <row r="35" spans="1:12" ht="15.75" customHeight="1" thickBot="1" x14ac:dyDescent="0.3">
      <c r="A35" s="96" t="s">
        <v>30</v>
      </c>
      <c r="B35" s="113">
        <v>3875</v>
      </c>
      <c r="C35" s="73">
        <v>3991</v>
      </c>
      <c r="D35" s="137">
        <f t="shared" si="8"/>
        <v>116</v>
      </c>
      <c r="E35" s="138">
        <f t="shared" si="9"/>
        <v>2.9935483870967741E-2</v>
      </c>
      <c r="F35" s="31"/>
      <c r="G35" s="57" t="s">
        <v>13</v>
      </c>
      <c r="H35" s="105">
        <v>119905</v>
      </c>
      <c r="I35" s="105">
        <v>124024.5</v>
      </c>
      <c r="J35" s="133">
        <f>I35-H35</f>
        <v>4119.5</v>
      </c>
      <c r="K35" s="134">
        <f>J35/H35</f>
        <v>3.4356365455985992E-2</v>
      </c>
      <c r="L35" s="169"/>
    </row>
    <row r="36" spans="1:12" ht="15.75" thickBot="1" x14ac:dyDescent="0.3">
      <c r="A36" s="51" t="s">
        <v>36</v>
      </c>
      <c r="B36" s="58">
        <f>SUM(B32:B35)</f>
        <v>8621</v>
      </c>
      <c r="C36" s="58">
        <f>SUM(C32:C35)</f>
        <v>8852</v>
      </c>
      <c r="D36" s="135">
        <f t="shared" ref="D36:D40" si="10">C36-B36</f>
        <v>231</v>
      </c>
      <c r="E36" s="136">
        <f t="shared" ref="E36:E38" si="11">D36/B36</f>
        <v>2.6795035378726365E-2</v>
      </c>
      <c r="F36" s="31"/>
      <c r="G36" s="49"/>
      <c r="H36" s="106"/>
      <c r="I36" s="111"/>
      <c r="J36" s="120"/>
      <c r="K36" s="119"/>
      <c r="L36" s="169"/>
    </row>
    <row r="37" spans="1:12" ht="16.5" customHeight="1" thickBot="1" x14ac:dyDescent="0.3">
      <c r="A37" s="50" t="s">
        <v>32</v>
      </c>
      <c r="B37" s="59">
        <f>40+105</f>
        <v>145</v>
      </c>
      <c r="C37" s="59">
        <f>21+107</f>
        <v>128</v>
      </c>
      <c r="D37" s="91">
        <f t="shared" si="10"/>
        <v>-17</v>
      </c>
      <c r="E37" s="90">
        <f t="shared" si="11"/>
        <v>-0.11724137931034483</v>
      </c>
      <c r="F37" s="31"/>
      <c r="G37" s="75" t="s">
        <v>69</v>
      </c>
      <c r="H37" s="19">
        <v>2017</v>
      </c>
      <c r="I37" s="19">
        <v>2018</v>
      </c>
      <c r="J37" s="76" t="s">
        <v>0</v>
      </c>
      <c r="K37" s="77" t="s">
        <v>1</v>
      </c>
      <c r="L37" s="126" t="s">
        <v>67</v>
      </c>
    </row>
    <row r="38" spans="1:12" ht="15" customHeight="1" x14ac:dyDescent="0.25">
      <c r="A38" s="51" t="s">
        <v>7</v>
      </c>
      <c r="B38" s="58">
        <v>1199</v>
      </c>
      <c r="C38" s="58">
        <v>1336</v>
      </c>
      <c r="D38" s="135">
        <f t="shared" si="10"/>
        <v>137</v>
      </c>
      <c r="E38" s="136">
        <f t="shared" si="11"/>
        <v>0.11426188490408674</v>
      </c>
      <c r="F38" s="31"/>
      <c r="G38" s="46" t="s">
        <v>9</v>
      </c>
      <c r="H38" s="107">
        <v>581</v>
      </c>
      <c r="I38" s="107">
        <v>702</v>
      </c>
      <c r="J38" s="93">
        <f>I38-H38</f>
        <v>121</v>
      </c>
      <c r="K38" s="94">
        <f>J38/H38</f>
        <v>0.20826161790017211</v>
      </c>
      <c r="L38" s="114"/>
    </row>
    <row r="39" spans="1:12" ht="14.25" customHeight="1" x14ac:dyDescent="0.25">
      <c r="A39" s="51" t="s">
        <v>8</v>
      </c>
      <c r="B39" s="58">
        <v>582</v>
      </c>
      <c r="C39" s="58">
        <v>618</v>
      </c>
      <c r="D39" s="135">
        <f t="shared" si="10"/>
        <v>36</v>
      </c>
      <c r="E39" s="136">
        <f>D39/B39</f>
        <v>6.1855670103092786E-2</v>
      </c>
      <c r="F39" s="17"/>
      <c r="G39" s="18" t="s">
        <v>10</v>
      </c>
      <c r="H39" s="108">
        <v>7558</v>
      </c>
      <c r="I39" s="108">
        <v>9326</v>
      </c>
      <c r="J39" s="93">
        <f>I39-H39</f>
        <v>1768</v>
      </c>
      <c r="K39" s="94">
        <f>J39/H39</f>
        <v>0.23392431860280496</v>
      </c>
      <c r="L39" s="114"/>
    </row>
    <row r="40" spans="1:12" ht="16.5" customHeight="1" thickBot="1" x14ac:dyDescent="0.3">
      <c r="A40" s="52" t="s">
        <v>31</v>
      </c>
      <c r="B40" s="60">
        <v>31</v>
      </c>
      <c r="C40" s="60">
        <v>39</v>
      </c>
      <c r="D40" s="163">
        <f t="shared" si="10"/>
        <v>8</v>
      </c>
      <c r="E40" s="164">
        <f>D40/B40</f>
        <v>0.25806451612903225</v>
      </c>
      <c r="F40" s="17"/>
      <c r="G40" s="47" t="s">
        <v>14</v>
      </c>
      <c r="H40" s="109">
        <v>880</v>
      </c>
      <c r="I40" s="109">
        <v>1050</v>
      </c>
      <c r="J40" s="42">
        <f>I40-H40</f>
        <v>170</v>
      </c>
      <c r="K40" s="43">
        <f>J40/H40</f>
        <v>0.19318181818181818</v>
      </c>
      <c r="L40" s="114"/>
    </row>
    <row r="41" spans="1:12" ht="15.75" customHeight="1" thickBot="1" x14ac:dyDescent="0.3">
      <c r="A41" s="200" t="s">
        <v>71</v>
      </c>
      <c r="B41" s="201"/>
      <c r="C41" s="201"/>
      <c r="D41" s="201"/>
      <c r="E41" s="201"/>
      <c r="F41" s="17"/>
      <c r="G41" s="48" t="s">
        <v>15</v>
      </c>
      <c r="H41" s="110">
        <v>10203.5</v>
      </c>
      <c r="I41" s="110">
        <v>12466.5</v>
      </c>
      <c r="J41" s="44">
        <f>I41-H41</f>
        <v>2263</v>
      </c>
      <c r="K41" s="45">
        <f>J41/H41</f>
        <v>0.22178664183858479</v>
      </c>
      <c r="L41" s="129"/>
    </row>
    <row r="42" spans="1:12" ht="12" customHeight="1" thickBot="1" x14ac:dyDescent="0.25">
      <c r="A42" s="201"/>
      <c r="B42" s="201"/>
      <c r="C42" s="201"/>
      <c r="D42" s="201"/>
      <c r="E42" s="201"/>
      <c r="F42" s="17"/>
      <c r="G42" s="5"/>
      <c r="H42" s="9"/>
      <c r="I42" s="9"/>
      <c r="L42" s="128"/>
    </row>
    <row r="43" spans="1:12" ht="13.5" customHeight="1" thickBot="1" x14ac:dyDescent="0.25">
      <c r="A43" s="201"/>
      <c r="B43" s="201"/>
      <c r="C43" s="201"/>
      <c r="D43" s="201"/>
      <c r="E43" s="201"/>
      <c r="F43" s="17"/>
      <c r="G43" s="170" t="s">
        <v>27</v>
      </c>
      <c r="H43" s="171"/>
      <c r="I43" s="171"/>
      <c r="J43" s="19">
        <v>2017</v>
      </c>
      <c r="K43" s="19">
        <v>2018</v>
      </c>
      <c r="L43" s="179"/>
    </row>
    <row r="44" spans="1:12" ht="12.75" customHeight="1" x14ac:dyDescent="0.25">
      <c r="A44" s="201"/>
      <c r="B44" s="201"/>
      <c r="C44" s="201"/>
      <c r="D44" s="201"/>
      <c r="E44" s="201"/>
      <c r="F44" s="32"/>
      <c r="G44" s="204" t="s">
        <v>20</v>
      </c>
      <c r="H44" s="205"/>
      <c r="I44" s="205"/>
      <c r="J44" s="35">
        <f>H38/H24</f>
        <v>5.4925316695027412E-2</v>
      </c>
      <c r="K44" s="36">
        <f>I38/I24</f>
        <v>6.3975211883714578E-2</v>
      </c>
      <c r="L44" s="180"/>
    </row>
    <row r="45" spans="1:12" ht="12.75" customHeight="1" x14ac:dyDescent="0.25">
      <c r="A45" s="201"/>
      <c r="B45" s="201"/>
      <c r="C45" s="201"/>
      <c r="D45" s="201"/>
      <c r="E45" s="201"/>
      <c r="F45" s="32"/>
      <c r="G45" s="202" t="s">
        <v>17</v>
      </c>
      <c r="H45" s="203"/>
      <c r="I45" s="203"/>
      <c r="J45" s="23">
        <f>H39/B24</f>
        <v>5.8089978748506056E-2</v>
      </c>
      <c r="K45" s="11">
        <f>I39/C24</f>
        <v>6.832684938933703E-2</v>
      </c>
      <c r="L45" s="181"/>
    </row>
    <row r="46" spans="1:12" ht="12" customHeight="1" x14ac:dyDescent="0.25">
      <c r="A46" s="201"/>
      <c r="B46" s="201"/>
      <c r="C46" s="201"/>
      <c r="D46" s="201"/>
      <c r="E46" s="201"/>
      <c r="F46" s="33"/>
      <c r="G46" s="174" t="s">
        <v>18</v>
      </c>
      <c r="H46" s="175"/>
      <c r="I46" s="175"/>
      <c r="J46" s="23">
        <f>H40/H24</f>
        <v>8.31915295897145E-2</v>
      </c>
      <c r="K46" s="11">
        <f>I40/I24</f>
        <v>9.5689419484188465E-2</v>
      </c>
      <c r="L46" s="182" t="s">
        <v>45</v>
      </c>
    </row>
    <row r="47" spans="1:12" ht="3.75" hidden="1" customHeight="1" x14ac:dyDescent="0.25">
      <c r="A47" s="201"/>
      <c r="B47" s="201"/>
      <c r="C47" s="201"/>
      <c r="D47" s="201"/>
      <c r="E47" s="201"/>
      <c r="F47" s="33"/>
      <c r="G47" s="174" t="s">
        <v>19</v>
      </c>
      <c r="H47" s="175"/>
      <c r="I47" s="175"/>
      <c r="J47" s="23">
        <f>H41/B24</f>
        <v>7.8423008489068732E-2</v>
      </c>
      <c r="K47" s="11">
        <f>I41/C24</f>
        <v>9.1335692463239332E-2</v>
      </c>
      <c r="L47" s="183"/>
    </row>
    <row r="48" spans="1:12" ht="15" customHeight="1" thickBot="1" x14ac:dyDescent="0.3">
      <c r="A48" s="34" t="s">
        <v>41</v>
      </c>
      <c r="F48" s="17"/>
      <c r="G48" s="184" t="s">
        <v>19</v>
      </c>
      <c r="H48" s="185"/>
      <c r="I48" s="185"/>
      <c r="J48" s="24">
        <f>H41/B24</f>
        <v>7.8423008489068732E-2</v>
      </c>
      <c r="K48" s="12">
        <f>I41/C24</f>
        <v>9.1335692463239332E-2</v>
      </c>
      <c r="L48" s="183"/>
    </row>
    <row r="49" spans="12:12" x14ac:dyDescent="0.2">
      <c r="L49" s="127" t="s">
        <v>75</v>
      </c>
    </row>
  </sheetData>
  <mergeCells count="20">
    <mergeCell ref="A41:E47"/>
    <mergeCell ref="G45:I45"/>
    <mergeCell ref="G44:I44"/>
    <mergeCell ref="A28:E28"/>
    <mergeCell ref="G47:I47"/>
    <mergeCell ref="B1:D1"/>
    <mergeCell ref="A2:C2"/>
    <mergeCell ref="G2:J2"/>
    <mergeCell ref="A29:E29"/>
    <mergeCell ref="A30:E30"/>
    <mergeCell ref="L34:L36"/>
    <mergeCell ref="G43:I43"/>
    <mergeCell ref="G1:L1"/>
    <mergeCell ref="G46:I46"/>
    <mergeCell ref="G28:K30"/>
    <mergeCell ref="L43:L45"/>
    <mergeCell ref="L46:L48"/>
    <mergeCell ref="G48:I48"/>
    <mergeCell ref="L27:L29"/>
    <mergeCell ref="L30:L33"/>
  </mergeCells>
  <phoneticPr fontId="6"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B8" sqref="B8"/>
    </sheetView>
  </sheetViews>
  <sheetFormatPr defaultRowHeight="12.75" x14ac:dyDescent="0.2"/>
  <cols>
    <col min="1" max="1" width="15.7109375" customWidth="1"/>
    <col min="2" max="2" width="14.7109375" customWidth="1"/>
    <col min="5" max="5" width="15" customWidth="1"/>
  </cols>
  <sheetData>
    <row r="2" spans="1:6" x14ac:dyDescent="0.2">
      <c r="B2" s="49" t="s">
        <v>63</v>
      </c>
      <c r="C2" s="49" t="s">
        <v>64</v>
      </c>
      <c r="E2" s="49" t="s">
        <v>65</v>
      </c>
      <c r="F2" s="49" t="s">
        <v>66</v>
      </c>
    </row>
    <row r="3" spans="1:6" x14ac:dyDescent="0.2">
      <c r="A3" t="s">
        <v>59</v>
      </c>
      <c r="B3" s="125">
        <f>IF(SUM('Sheet 1'!B4:B22)='Sheet 1'!B24,0,1)</f>
        <v>0</v>
      </c>
      <c r="C3" s="125">
        <f>IF(SUM('Sheet 1'!C4:C23)='Sheet 1'!C24,0,1)</f>
        <v>0</v>
      </c>
      <c r="D3" s="125"/>
      <c r="E3" s="125">
        <f>IF(SUM('Sheet 1'!H4:H22)='Sheet 1'!H24,0,1)</f>
        <v>0</v>
      </c>
      <c r="F3" s="125">
        <f>IF(SUM('Sheet 1'!I4:I22)='Sheet 1'!I24,0,1)</f>
        <v>0</v>
      </c>
    </row>
    <row r="4" spans="1:6" x14ac:dyDescent="0.2">
      <c r="A4" t="s">
        <v>60</v>
      </c>
      <c r="B4" s="125">
        <f>IF((SUM('Sheet 1'!B$24:B$26))=('Sheet 1'!B$27),0,1)</f>
        <v>0</v>
      </c>
      <c r="C4" s="125">
        <f>IF((SUM('Sheet 1'!C$24:C$26))=('Sheet 1'!C$27),0,1)</f>
        <v>0</v>
      </c>
      <c r="D4" s="125"/>
      <c r="E4" s="125">
        <f>IF((SUM('Sheet 1'!H$24:H$26))=('Sheet 1'!H$27),0,1)</f>
        <v>0</v>
      </c>
      <c r="F4" s="125">
        <f>IF((SUM('Sheet 1'!I$24:I$26))=('Sheet 1'!I$27),0,1)</f>
        <v>0</v>
      </c>
    </row>
    <row r="5" spans="1:6" x14ac:dyDescent="0.2">
      <c r="B5" s="125"/>
      <c r="C5" s="125"/>
      <c r="D5" s="125"/>
      <c r="E5" s="125"/>
      <c r="F5" s="125"/>
    </row>
    <row r="6" spans="1:6" x14ac:dyDescent="0.2">
      <c r="A6" t="s">
        <v>61</v>
      </c>
      <c r="B6" s="125"/>
      <c r="C6" s="125"/>
      <c r="D6" s="125"/>
      <c r="E6" s="125">
        <f>IF(SUM('Sheet 1'!B36:B40)='Sheet 1'!H24,0,1)</f>
        <v>0</v>
      </c>
      <c r="F6" s="125">
        <f>IF(SUM('Sheet 1'!C36:C40)='Sheet 1'!I24,0,1)</f>
        <v>0</v>
      </c>
    </row>
    <row r="7" spans="1:6" x14ac:dyDescent="0.2">
      <c r="B7" s="125"/>
      <c r="C7" s="125"/>
      <c r="D7" s="125"/>
      <c r="E7" s="125"/>
      <c r="F7" s="125"/>
    </row>
    <row r="8" spans="1:6" x14ac:dyDescent="0.2">
      <c r="A8" t="s">
        <v>62</v>
      </c>
      <c r="B8" s="125">
        <f>IF(SUM('Sheet 1'!H35,'Sheet 1'!H41)='Sheet 1'!B24,0,1)</f>
        <v>0</v>
      </c>
      <c r="C8" s="125">
        <f>IF(SUM('Sheet 1'!I35,'Sheet 1'!I41)='Sheet 1'!C24,0,1)</f>
        <v>0</v>
      </c>
      <c r="D8" s="125"/>
      <c r="E8" s="125">
        <f>IF(SUM('Sheet 1'!H34,'Sheet 1'!H40)='Sheet 1'!H24,0,1)</f>
        <v>0</v>
      </c>
      <c r="F8" s="125">
        <f>IF(SUM('Sheet 1'!I34,'Sheet 1'!I40)='Sheet 1'!I24,0,1)</f>
        <v>0</v>
      </c>
    </row>
  </sheetData>
  <phoneticPr fontId="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2015-08-10T14:22:14Z</cp:lastPrinted>
  <dcterms:created xsi:type="dcterms:W3CDTF">2005-01-11T16:04:59Z</dcterms:created>
  <dcterms:modified xsi:type="dcterms:W3CDTF">2018-04-16T16:29:02Z</dcterms:modified>
</cp:coreProperties>
</file>